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_30\"/>
    </mc:Choice>
  </mc:AlternateContent>
  <bookViews>
    <workbookView xWindow="-15" yWindow="0" windowWidth="12300" windowHeight="2865" tabRatio="951" firstSheet="45" activeTab="57"/>
  </bookViews>
  <sheets>
    <sheet name="add icons to qat" sheetId="165" r:id="rId1"/>
    <sheet name="Now Today" sheetId="24" r:id="rId2"/>
    <sheet name="Trace Cell Precedents" sheetId="69" r:id="rId3"/>
    <sheet name="Transpose" sheetId="132" r:id="rId4"/>
    <sheet name="Repeat Days" sheetId="149" r:id="rId5"/>
    <sheet name="Repeat Years" sheetId="150" r:id="rId6"/>
    <sheet name="Repeat Numbers" sheetId="151" r:id="rId7"/>
    <sheet name="Excel Templates" sheetId="152" r:id="rId8"/>
    <sheet name="Duplicates Find in one column" sheetId="133" r:id="rId9"/>
    <sheet name="Duplicates finde in two columns" sheetId="134" r:id="rId10"/>
    <sheet name="Sort duplicates by color" sheetId="135" r:id="rId11"/>
    <sheet name="Find Unique Values" sheetId="136" r:id="rId12"/>
    <sheet name="Remove Duplicates" sheetId="137" r:id="rId13"/>
    <sheet name="upper ..then paste as value" sheetId="138" r:id="rId14"/>
    <sheet name="lower  then paste as value" sheetId="139" r:id="rId15"/>
    <sheet name="proper then paste as value" sheetId="140" r:id="rId16"/>
    <sheet name="Text to columns 1" sheetId="141" r:id="rId17"/>
    <sheet name="concatenate with space" sheetId="47" r:id="rId18"/>
    <sheet name="concatenate no space" sheetId="123" r:id="rId19"/>
    <sheet name="Paste as a value" sheetId="131" r:id="rId20"/>
    <sheet name="Data Entry Form alt+d+o" sheetId="144" r:id="rId21"/>
    <sheet name="Drop down List" sheetId="2" r:id="rId22"/>
    <sheet name="Find the Top 3 or 5 or 10" sheetId="153" r:id="rId23"/>
    <sheet name="Phone Number Auto Format" sheetId="154" r:id="rId24"/>
    <sheet name="Zip code plus four" sheetId="155" r:id="rId25"/>
    <sheet name="social security auto format" sheetId="156" r:id="rId26"/>
    <sheet name="golden rule" sheetId="128" r:id="rId27"/>
    <sheet name="navigational arrows show them" sheetId="157" r:id="rId28"/>
    <sheet name="copy formula dc" sheetId="10" r:id="rId29"/>
    <sheet name="ctrl+d copies above" sheetId="158" r:id="rId30"/>
    <sheet name="TRIM" sheetId="117" r:id="rId31"/>
    <sheet name="multiple lines of text in 1 cel" sheetId="118" r:id="rId32"/>
    <sheet name="copy sheet" sheetId="160" r:id="rId33"/>
    <sheet name="f11 for a chart" sheetId="66" r:id="rId34"/>
    <sheet name="chart same page alt+f1" sheetId="164" r:id="rId35"/>
    <sheet name="yes" sheetId="159" r:id="rId36"/>
    <sheet name="Control Fill Series" sheetId="3" r:id="rId37"/>
    <sheet name="Chart 1 Short" sheetId="5" r:id="rId38"/>
    <sheet name="Non Contig Formulas" sheetId="11" r:id="rId39"/>
    <sheet name="Non Contig Formulas (2)" sheetId="129" r:id="rId40"/>
    <sheet name="Change Non C Cells" sheetId="12" r:id="rId41"/>
    <sheet name="Non Contiguous Cells" sheetId="13" r:id="rId42"/>
    <sheet name="Control Enter Same Cell" sheetId="14" r:id="rId43"/>
    <sheet name="Format Painter" sheetId="15" r:id="rId44"/>
    <sheet name="Zoom To Selection" sheetId="16" r:id="rId45"/>
    <sheet name="View Full Screen" sheetId="17" r:id="rId46"/>
    <sheet name="Show Hide Ribbon" sheetId="18" r:id="rId47"/>
    <sheet name="Undo Redo" sheetId="19" r:id="rId48"/>
    <sheet name="Print Preview" sheetId="21" r:id="rId49"/>
    <sheet name="Show Not Show" sheetId="22" r:id="rId50"/>
    <sheet name="Today Is" sheetId="23" r:id="rId51"/>
    <sheet name="Large Copy formula dc" sheetId="25" r:id="rId52"/>
    <sheet name="Home End" sheetId="26" r:id="rId53"/>
    <sheet name="Mouse Wheel" sheetId="27" r:id="rId54"/>
    <sheet name="Show Formulas" sheetId="28" r:id="rId55"/>
    <sheet name="Auto Resize rows " sheetId="29" r:id="rId56"/>
    <sheet name="Manual Resize rows same size" sheetId="30" r:id="rId57"/>
    <sheet name="Show Hidden Rows" sheetId="31" r:id="rId58"/>
    <sheet name="Show Hidden Columns" sheetId="32" r:id="rId59"/>
    <sheet name="Auto Resize multiple column" sheetId="33" r:id="rId60"/>
    <sheet name="Manual Resize columns Same Size" sheetId="34" r:id="rId61"/>
    <sheet name="France" sheetId="35" r:id="rId62"/>
    <sheet name="Basic Spreadsheet" sheetId="36" r:id="rId63"/>
    <sheet name="Italy" sheetId="37" r:id="rId64"/>
    <sheet name="Germany" sheetId="38" r:id="rId65"/>
    <sheet name="Example Network Days" sheetId="39" r:id="rId66"/>
    <sheet name="Days Between Two Dates" sheetId="40" r:id="rId67"/>
    <sheet name="Months Between Two Dates sm yr" sheetId="41" r:id="rId68"/>
    <sheet name="Workdays Between Two Dates" sheetId="42" r:id="rId69"/>
    <sheet name="Anything over 30 days in Red" sheetId="43" r:id="rId70"/>
    <sheet name="Running Balance" sheetId="44" r:id="rId71"/>
    <sheet name="AND Function" sheetId="45" r:id="rId72"/>
    <sheet name="IF Formula" sheetId="46" r:id="rId73"/>
    <sheet name="copy and paste a formula" sheetId="142" r:id="rId74"/>
    <sheet name="AND Formula" sheetId="48" r:id="rId75"/>
    <sheet name="Copy a tab or sheet" sheetId="119" r:id="rId76"/>
    <sheet name="OR Function" sheetId="49" r:id="rId77"/>
    <sheet name="Validation Running Total" sheetId="50" r:id="rId78"/>
    <sheet name="Budget Validation" sheetId="51" r:id="rId79"/>
    <sheet name="Sheet3" sheetId="148" r:id="rId80"/>
    <sheet name="Sheet2" sheetId="147" r:id="rId81"/>
    <sheet name="7calc" sheetId="52" r:id="rId82"/>
    <sheet name="change default chart type" sheetId="125" r:id="rId83"/>
    <sheet name="8calc" sheetId="53" r:id="rId84"/>
    <sheet name="Sheet1" sheetId="146" r:id="rId85"/>
    <sheet name="10 Analyze" sheetId="54" r:id="rId86"/>
    <sheet name="Decimal add remove" sheetId="145" r:id="rId87"/>
    <sheet name="Watch window" sheetId="130" r:id="rId88"/>
    <sheet name="ALT+=" sheetId="116" r:id="rId89"/>
    <sheet name="Protect Cell" sheetId="55" r:id="rId90"/>
    <sheet name="Adjust All Rows at same time" sheetId="56" r:id="rId91"/>
    <sheet name="Widen All Columns same time" sheetId="57" r:id="rId92"/>
    <sheet name="5calc Q1-2" sheetId="58" r:id="rId93"/>
    <sheet name="5calc Q3-4" sheetId="59" r:id="rId94"/>
    <sheet name="5calc Total" sheetId="60" r:id="rId95"/>
    <sheet name="2 analyze" sheetId="61" r:id="rId96"/>
    <sheet name="CF-TEXT" sheetId="62" r:id="rId97"/>
    <sheet name="CF-NUMBERS" sheetId="63" r:id="rId98"/>
    <sheet name="top 2 or 4 3" sheetId="124" r:id="rId99"/>
    <sheet name="3 analyze" sheetId="64" r:id="rId100"/>
    <sheet name="4 Calc" sheetId="65" r:id="rId101"/>
    <sheet name="move a chart to the same page" sheetId="121" r:id="rId102"/>
    <sheet name="COPY A SHEEET THIS ONE" sheetId="122" r:id="rId103"/>
    <sheet name="alt+f1 chart same page" sheetId="120" r:id="rId104"/>
    <sheet name="Absolute Cell Reference" sheetId="67" r:id="rId105"/>
    <sheet name="Basis Spreadsheet" sheetId="68" r:id="rId106"/>
    <sheet name="Trace Dependents" sheetId="70" r:id="rId107"/>
    <sheet name="Autoformat" sheetId="71" r:id="rId108"/>
    <sheet name="Group and Structure Data" sheetId="100" r:id="rId109"/>
    <sheet name="Auto Filter Subtotal" sheetId="73" r:id="rId110"/>
    <sheet name="Bad Average" sheetId="74" r:id="rId111"/>
    <sheet name="Insert Page Break" sheetId="75" r:id="rId112"/>
    <sheet name="Merge and Center" sheetId="76" r:id="rId113"/>
    <sheet name="Min Max Average" sheetId="77" r:id="rId114"/>
    <sheet name="Now Today 30 days from now" sheetId="78" r:id="rId115"/>
    <sheet name="Part time hours" sheetId="79" r:id="rId116"/>
    <sheet name="MPF-January" sheetId="81" r:id="rId117"/>
    <sheet name="MPF-February" sheetId="82" r:id="rId118"/>
    <sheet name="MPF-March" sheetId="83" r:id="rId119"/>
    <sheet name="MPF-THREE MONTH TOTAL" sheetId="84" r:id="rId120"/>
    <sheet name="Merge and Wrap" sheetId="85" r:id="rId121"/>
    <sheet name="Formula-Addition 1" sheetId="86" r:id="rId122"/>
    <sheet name="Formula - Addition 2" sheetId="87" r:id="rId123"/>
    <sheet name="Formula - Addition Complex" sheetId="88" r:id="rId124"/>
    <sheet name="Forumla - Division" sheetId="89" r:id="rId125"/>
    <sheet name="Formula - Multiplication" sheetId="90" r:id="rId126"/>
    <sheet name="Formula - Subtraction" sheetId="91" r:id="rId127"/>
    <sheet name="Repeat Column on each Page" sheetId="92" r:id="rId128"/>
    <sheet name="Repeat row on each page" sheetId="93" r:id="rId129"/>
    <sheet name="Scenario Manager" sheetId="94" r:id="rId130"/>
    <sheet name="Sum if Count if Average if" sheetId="95" r:id="rId131"/>
    <sheet name="Sum ifs Count ifs Average ifs" sheetId="102" r:id="rId132"/>
    <sheet name="Validation" sheetId="96" r:id="rId133"/>
  </sheets>
  <externalReferences>
    <externalReference r:id="rId134"/>
    <externalReference r:id="rId135"/>
  </externalReferences>
  <definedNames>
    <definedName name="_xlnm._FilterDatabase" localSheetId="85" hidden="1">'10 Analyze'!$A$3:$E$25</definedName>
    <definedName name="_xlnm._FilterDatabase" localSheetId="95" hidden="1">'2 analyze'!$B$3:$F$25</definedName>
    <definedName name="_xlnm._FilterDatabase" localSheetId="99" hidden="1">'3 analyze'!$A$3:$E$25</definedName>
    <definedName name="_xlnm._FilterDatabase" localSheetId="90" hidden="1">'Adjust All Rows at same time'!$A$3:$E$25</definedName>
    <definedName name="_xlnm._FilterDatabase" localSheetId="88" hidden="1">'ALT+='!$A$3:$E$25</definedName>
    <definedName name="_xlnm._FilterDatabase" localSheetId="109" hidden="1">'Auto Filter Subtotal'!$A$3:$E$25</definedName>
    <definedName name="_xlnm._FilterDatabase" localSheetId="59" hidden="1">'Auto Resize multiple column'!$A$3:$E$25</definedName>
    <definedName name="_xlnm._FilterDatabase" localSheetId="55" hidden="1">'Auto Resize rows '!$A$3:$E$25</definedName>
    <definedName name="_xlnm._FilterDatabase" localSheetId="97" hidden="1">'CF-NUMBERS'!$B$3:$F$25</definedName>
    <definedName name="_xlnm._FilterDatabase" localSheetId="96" hidden="1">'CF-TEXT'!$B$3:$F$25</definedName>
    <definedName name="_xlnm._FilterDatabase" localSheetId="37" hidden="1">'Chart 1 Short'!$A$3:$E$25</definedName>
    <definedName name="_xlnm._FilterDatabase" localSheetId="42" hidden="1">'Control Enter Same Cell'!$A$3:$E$25</definedName>
    <definedName name="_xlnm._FilterDatabase" localSheetId="28" hidden="1">'copy formula dc'!$A$3:$E$25</definedName>
    <definedName name="_xlnm._FilterDatabase" localSheetId="29" hidden="1">'ctrl+d copies above'!$A$3:$E$25</definedName>
    <definedName name="_xlnm._FilterDatabase" localSheetId="86" hidden="1">'Decimal add remove'!$A$3:$E$8</definedName>
    <definedName name="_xlnm._FilterDatabase" localSheetId="22" hidden="1">'Find the Top 3 or 5 or 10'!$A$3:$E$25</definedName>
    <definedName name="_xlnm._FilterDatabase" localSheetId="43" hidden="1">'Format Painter'!$A$3:$E$20</definedName>
    <definedName name="_xlnm._FilterDatabase" localSheetId="52" hidden="1">'Home End'!$A$3:$E$25</definedName>
    <definedName name="_xlnm._FilterDatabase" localSheetId="51" hidden="1">'Large Copy formula dc'!$A$3:$E$25</definedName>
    <definedName name="_xlnm._FilterDatabase" localSheetId="60" hidden="1">'Manual Resize columns Same Size'!$A$3:$E$25</definedName>
    <definedName name="_xlnm._FilterDatabase" localSheetId="56" hidden="1">'Manual Resize rows same size'!$A$3:$E$25</definedName>
    <definedName name="_xlnm._FilterDatabase" localSheetId="53" hidden="1">'Mouse Wheel'!$A$3:$E$25</definedName>
    <definedName name="_xlnm._FilterDatabase" localSheetId="1" hidden="1">'Now Today'!$A$3:$E$25</definedName>
    <definedName name="_xlnm._FilterDatabase" localSheetId="48" hidden="1">'Print Preview'!$A$3:$E$25</definedName>
    <definedName name="_xlnm._FilterDatabase" localSheetId="89" hidden="1">'Protect Cell'!$A$3:$E$25</definedName>
    <definedName name="_xlnm._FilterDatabase" localSheetId="128" hidden="1">'Repeat row on each page'!$A$3:$E$25</definedName>
    <definedName name="_xlnm._FilterDatabase" localSheetId="129" hidden="1">'Scenario Manager'!$A$1:$A$2</definedName>
    <definedName name="_xlnm._FilterDatabase" localSheetId="54" hidden="1">'Show Formulas'!$A$3:$E$25</definedName>
    <definedName name="_xlnm._FilterDatabase" localSheetId="58" hidden="1">'Show Hidden Columns'!$A$3:$E$25</definedName>
    <definedName name="_xlnm._FilterDatabase" localSheetId="57" hidden="1">'Show Hidden Rows'!$A$3:$E$25</definedName>
    <definedName name="_xlnm._FilterDatabase" localSheetId="46" hidden="1">'Show Hide Ribbon'!$A$3:$E$25</definedName>
    <definedName name="_xlnm._FilterDatabase" localSheetId="49" hidden="1">'Show Not Show'!$A$3:$E$25</definedName>
    <definedName name="_xlnm._FilterDatabase" localSheetId="50" hidden="1">'Today Is'!$A$3:$E$25</definedName>
    <definedName name="_xlnm._FilterDatabase" localSheetId="98" hidden="1">'top 2 or 4 3'!$B$3:$F$25</definedName>
    <definedName name="_xlnm._FilterDatabase" localSheetId="47" hidden="1">'Undo Redo'!$A$3:$E$25</definedName>
    <definedName name="_xlnm._FilterDatabase" localSheetId="45" hidden="1">'View Full Screen'!$A$3:$E$25</definedName>
    <definedName name="_xlnm._FilterDatabase" localSheetId="87" hidden="1">'Watch window'!$A$3:$E$25</definedName>
    <definedName name="_xlnm._FilterDatabase" localSheetId="91" hidden="1">'Widen All Columns same time'!$A$3:$E$25</definedName>
    <definedName name="_xlnm._FilterDatabase" localSheetId="44" hidden="1">'Zoom To Selection'!$A$3:$E$25</definedName>
    <definedName name="_xlnm.Criteria" localSheetId="85">'10 Analyze'!$G$2:$H$4</definedName>
    <definedName name="_xlnm.Criteria" localSheetId="95">'2 analyze'!#REF!</definedName>
    <definedName name="_xlnm.Criteria" localSheetId="99">'3 analyze'!#REF!</definedName>
    <definedName name="_xlnm.Criteria" localSheetId="90">'Adjust All Rows at same time'!$G$2:$H$4</definedName>
    <definedName name="_xlnm.Criteria" localSheetId="88">'ALT+='!$G$2:$H$4</definedName>
    <definedName name="_xlnm.Criteria" localSheetId="109">'Auto Filter Subtotal'!$G$2:$K$3</definedName>
    <definedName name="_xlnm.Criteria" localSheetId="59">'Auto Resize multiple column'!$G$2:$K$3</definedName>
    <definedName name="_xlnm.Criteria" localSheetId="55">'Auto Resize rows '!$G$2:$K$3</definedName>
    <definedName name="_xlnm.Criteria" localSheetId="97">'CF-NUMBERS'!#REF!</definedName>
    <definedName name="_xlnm.Criteria" localSheetId="96">'CF-TEXT'!#REF!</definedName>
    <definedName name="_xlnm.Criteria" localSheetId="37">'Chart 1 Short'!$G$2:$K$3</definedName>
    <definedName name="_xlnm.Criteria" localSheetId="42">'Control Enter Same Cell'!$G$2:$K$3</definedName>
    <definedName name="_xlnm.Criteria" localSheetId="28">'copy formula dc'!$G$2:$K$3</definedName>
    <definedName name="_xlnm.Criteria" localSheetId="29">'ctrl+d copies above'!$G$2:$K$3</definedName>
    <definedName name="_xlnm.Criteria" localSheetId="86">'Decimal add remove'!$G$2:$H$4</definedName>
    <definedName name="_xlnm.Criteria" localSheetId="22">'Find the Top 3 or 5 or 10'!$G$2:$H$4</definedName>
    <definedName name="_xlnm.Criteria" localSheetId="43">'Format Painter'!$G$2:$K$3</definedName>
    <definedName name="_xlnm.Criteria" localSheetId="52">'Home End'!$G$2:$K$3</definedName>
    <definedName name="_xlnm.Criteria" localSheetId="51">'Large Copy formula dc'!$G$2:$K$3</definedName>
    <definedName name="_xlnm.Criteria" localSheetId="60">'Manual Resize columns Same Size'!$G$2:$K$3</definedName>
    <definedName name="_xlnm.Criteria" localSheetId="56">'Manual Resize rows same size'!$G$2:$K$3</definedName>
    <definedName name="_xlnm.Criteria" localSheetId="53">'Mouse Wheel'!$G$2:$K$3</definedName>
    <definedName name="_xlnm.Criteria" localSheetId="1">'Now Today'!$G$2:$K$3</definedName>
    <definedName name="_xlnm.Criteria" localSheetId="48">'Print Preview'!$G$2:$K$3</definedName>
    <definedName name="_xlnm.Criteria" localSheetId="89">'Protect Cell'!$G$2:$H$4</definedName>
    <definedName name="_xlnm.Criteria" localSheetId="128">'Repeat row on each page'!$G$2:$K$3</definedName>
    <definedName name="_xlnm.Criteria" localSheetId="54">'Show Formulas'!$G$2:$K$3</definedName>
    <definedName name="_xlnm.Criteria" localSheetId="58">'Show Hidden Columns'!$G$2:$K$3</definedName>
    <definedName name="_xlnm.Criteria" localSheetId="57">'Show Hidden Rows'!$G$2:$K$3</definedName>
    <definedName name="_xlnm.Criteria" localSheetId="46">'Show Hide Ribbon'!$G$2:$K$3</definedName>
    <definedName name="_xlnm.Criteria" localSheetId="49">'Show Not Show'!$G$2:$K$3</definedName>
    <definedName name="_xlnm.Criteria" localSheetId="50">'Today Is'!$G$2:$K$3</definedName>
    <definedName name="_xlnm.Criteria" localSheetId="98">'top 2 or 4 3'!#REF!</definedName>
    <definedName name="_xlnm.Criteria" localSheetId="47">'Undo Redo'!$G$2:$K$3</definedName>
    <definedName name="_xlnm.Criteria" localSheetId="45">'View Full Screen'!$G$2:$K$3</definedName>
    <definedName name="_xlnm.Criteria" localSheetId="87">'Watch window'!$G$2:$H$4</definedName>
    <definedName name="_xlnm.Criteria" localSheetId="91">'Widen All Columns same time'!$G$2:$H$4</definedName>
    <definedName name="_xlnm.Criteria" localSheetId="44">'Zoom To Selection'!$G$2:$K$3</definedName>
    <definedName name="Dates">OFFSET([1]Dynamic!$A$2,0,0,COUNTA([1]Dynamic!$A$1:$A$65536)-1,1)</definedName>
    <definedName name="ee" hidden="1">{"FirstQ",#N/A,FALSE,"Budget2000";"SecondQ",#N/A,FALSE,"Budget2000";"Summary",#N/A,FALSE,"Budget2000"}</definedName>
    <definedName name="_xlnm.Extract" localSheetId="85">'10 Analyze'!$G$10:$K$10</definedName>
    <definedName name="_xlnm.Extract" localSheetId="95">'2 analyze'!#REF!</definedName>
    <definedName name="_xlnm.Extract" localSheetId="99">'3 analyze'!#REF!</definedName>
    <definedName name="_xlnm.Extract" localSheetId="90">'Adjust All Rows at same time'!$G$10:$K$10</definedName>
    <definedName name="_xlnm.Extract" localSheetId="88">'ALT+='!$G$10:$K$10</definedName>
    <definedName name="_xlnm.Extract" localSheetId="109">'Auto Filter Subtotal'!$G$10:$K$10</definedName>
    <definedName name="_xlnm.Extract" localSheetId="59">'Auto Resize multiple column'!$G$10:$K$10</definedName>
    <definedName name="_xlnm.Extract" localSheetId="55">'Auto Resize rows '!$G$10:$K$10</definedName>
    <definedName name="_xlnm.Extract" localSheetId="97">'CF-NUMBERS'!#REF!</definedName>
    <definedName name="_xlnm.Extract" localSheetId="96">'CF-TEXT'!#REF!</definedName>
    <definedName name="_xlnm.Extract" localSheetId="37">'Chart 1 Short'!$G$10:$K$10</definedName>
    <definedName name="_xlnm.Extract" localSheetId="42">'Control Enter Same Cell'!$G$10:$K$10</definedName>
    <definedName name="_xlnm.Extract" localSheetId="28">'copy formula dc'!$G$10:$K$10</definedName>
    <definedName name="_xlnm.Extract" localSheetId="29">'ctrl+d copies above'!$G$10:$K$10</definedName>
    <definedName name="_xlnm.Extract" localSheetId="86">'Decimal add remove'!#REF!</definedName>
    <definedName name="_xlnm.Extract" localSheetId="22">'Find the Top 3 or 5 or 10'!$G$10:$K$10</definedName>
    <definedName name="_xlnm.Extract" localSheetId="43">'Format Painter'!$G$5:$K$5</definedName>
    <definedName name="_xlnm.Extract" localSheetId="52">'Home End'!$G$10:$K$10</definedName>
    <definedName name="_xlnm.Extract" localSheetId="51">'Large Copy formula dc'!$G$10:$K$10</definedName>
    <definedName name="_xlnm.Extract" localSheetId="60">'Manual Resize columns Same Size'!$G$10:$K$10</definedName>
    <definedName name="_xlnm.Extract" localSheetId="56">'Manual Resize rows same size'!$G$10:$K$10</definedName>
    <definedName name="_xlnm.Extract" localSheetId="53">'Mouse Wheel'!$G$10:$K$10</definedName>
    <definedName name="_xlnm.Extract" localSheetId="1">'Now Today'!$G$10:$K$10</definedName>
    <definedName name="_xlnm.Extract" localSheetId="48">'Print Preview'!$G$10:$K$10</definedName>
    <definedName name="_xlnm.Extract" localSheetId="89">'Protect Cell'!$G$10:$K$10</definedName>
    <definedName name="_xlnm.Extract" localSheetId="128">'Repeat row on each page'!$G$10:$K$10</definedName>
    <definedName name="_xlnm.Extract" localSheetId="54">'Show Formulas'!$G$10:$K$10</definedName>
    <definedName name="_xlnm.Extract" localSheetId="58">'Show Hidden Columns'!$G$10:$K$10</definedName>
    <definedName name="_xlnm.Extract" localSheetId="57">'Show Hidden Rows'!$G$10:$K$10</definedName>
    <definedName name="_xlnm.Extract" localSheetId="46">'Show Hide Ribbon'!$G$10:$K$10</definedName>
    <definedName name="_xlnm.Extract" localSheetId="49">'Show Not Show'!$G$10:$K$10</definedName>
    <definedName name="_xlnm.Extract" localSheetId="50">'Today Is'!$G$10:$K$10</definedName>
    <definedName name="_xlnm.Extract" localSheetId="98">'top 2 or 4 3'!#REF!</definedName>
    <definedName name="_xlnm.Extract" localSheetId="47">'Undo Redo'!$G$10:$K$10</definedName>
    <definedName name="_xlnm.Extract" localSheetId="45">'View Full Screen'!$G$10:$K$10</definedName>
    <definedName name="_xlnm.Extract" localSheetId="87">'Watch window'!$G$10:$K$10</definedName>
    <definedName name="_xlnm.Extract" localSheetId="91">'Widen All Columns same time'!$G$10:$K$10</definedName>
    <definedName name="_xlnm.Extract" localSheetId="44">'Zoom To Selection'!$G$10:$K$10</definedName>
    <definedName name="k" hidden="1">{"FirstQ",#N/A,FALSE,"Budget2000";"SecondQ",#N/A,FALSE,"Budget2000";"Summary",#N/A,FALSE,"Budget2000"}</definedName>
    <definedName name="Lbs" localSheetId="131">'Sum ifs Count ifs Average ifs'!$D$3:$D$15</definedName>
    <definedName name="Lbs">'Sum if Count if Average if'!$D$3:$D$15</definedName>
    <definedName name="Price" localSheetId="131">'Sum ifs Count ifs Average ifs'!$C$3:$C$15</definedName>
    <definedName name="Price">'Sum if Count if Average if'!$C$3:$C$15</definedName>
    <definedName name="_xlnm.Print_Titles" localSheetId="65">'Example Network Days'!$4:$4</definedName>
    <definedName name="q" hidden="1">{"FirstQ",#N/A,FALSE,"Budget2000";"SecondQ",#N/A,FALSE,"Budget2000";"Summary",#N/A,FALSE,"Budget2000"}</definedName>
    <definedName name="RateTable">[2]Lookups!$A$2:$B$8</definedName>
    <definedName name="RegionalTax">[2]NestedVlookup!$N$2:$V$8</definedName>
    <definedName name="rr" hidden="1">{"FirstQ",#N/A,FALSE,"Budget2000";"SecondQ",#N/A,FALSE,"Budget2000"}</definedName>
    <definedName name="rrr" hidden="1">{"AllDetail",#N/A,FALSE,"Research Budget";"1stQuarter",#N/A,FALSE,"Research Budget";"2nd Quarter",#N/A,FALSE,"Research Budget";"Summary",#N/A,FALSE,"Research Budget"}</definedName>
    <definedName name="Sales">OFFSET([1]Dynamic!$B$2,0,0,COUNTA([1]Dynamic!$B$1:$B$65536)-1,1)</definedName>
    <definedName name="solver_adj" localSheetId="78" hidden="1">'Budget Validation'!#REF!</definedName>
    <definedName name="solver_cvg" localSheetId="78" hidden="1">0.0001</definedName>
    <definedName name="solver_drv" localSheetId="78" hidden="1">1</definedName>
    <definedName name="solver_est" localSheetId="78" hidden="1">1</definedName>
    <definedName name="solver_itr" localSheetId="78" hidden="1">100</definedName>
    <definedName name="solver_lin" localSheetId="78" hidden="1">2</definedName>
    <definedName name="solver_neg" localSheetId="78" hidden="1">2</definedName>
    <definedName name="solver_num" localSheetId="78" hidden="1">0</definedName>
    <definedName name="solver_nwt" localSheetId="78" hidden="1">1</definedName>
    <definedName name="solver_opt" localSheetId="78" hidden="1">'Budget Validation'!#REF!</definedName>
    <definedName name="solver_pre" localSheetId="78" hidden="1">0.000001</definedName>
    <definedName name="solver_scl" localSheetId="78" hidden="1">2</definedName>
    <definedName name="solver_sho" localSheetId="78" hidden="1">2</definedName>
    <definedName name="solver_tim" localSheetId="78" hidden="1">100</definedName>
    <definedName name="solver_tol" localSheetId="78" hidden="1">0.05</definedName>
    <definedName name="solver_typ" localSheetId="78" hidden="1">1</definedName>
    <definedName name="solver_val" localSheetId="78" hidden="1">9000</definedName>
    <definedName name="StateRegions">[2]NestedVlookup!$K$2:$L$52</definedName>
    <definedName name="wrn.AllData." hidden="1">{"FirstQ",#N/A,FALSE,"Budget2000";"SecondQ",#N/A,FALSE,"Budget2000";"Summary",#N/A,FALSE,"Budget2000"}</definedName>
    <definedName name="wrn.FirstHalf." hidden="1">{"FirstQ",#N/A,FALSE,"Budget2000";"SecondQ",#N/A,FALSE,"Budget2000"}</definedName>
    <definedName name="x" hidden="1">{"FirstQ",#N/A,FALSE,"Budget2000";"SecondQ",#N/A,FALSE,"Budget2000";"Summary",#N/A,FALSE,"Budget2000"}</definedName>
    <definedName name="xxxxxxxxxxxxxxxxxxx" hidden="1">{"AllDetail",#N/A,FALSE,"Research Budget";"1stQuarter",#N/A,FALSE,"Research Budget";"2nd Quarter",#N/A,FALSE,"Research Budget";"Summary",#N/A,FALSE,"Research Budget"}</definedName>
    <definedName name="Z_012EE92B_5C34_485E_A330_68EB9B7C96C6_.wvu.Cols" localSheetId="69" hidden="1">'Anything over 30 days in Red'!$I:$I</definedName>
    <definedName name="Z_012EE92B_5C34_485E_A330_68EB9B7C96C6_.wvu.Cols" localSheetId="58" hidden="1">'Show Hidden Columns'!$C:$C,'Show Hidden Columns'!$E:$E</definedName>
    <definedName name="Z_012EE92B_5C34_485E_A330_68EB9B7C96C6_.wvu.FilterData" localSheetId="85" hidden="1">'10 Analyze'!$A$3:$E$25</definedName>
    <definedName name="Z_012EE92B_5C34_485E_A330_68EB9B7C96C6_.wvu.FilterData" localSheetId="95" hidden="1">'2 analyze'!$B$3:$F$25</definedName>
    <definedName name="Z_012EE92B_5C34_485E_A330_68EB9B7C96C6_.wvu.FilterData" localSheetId="99" hidden="1">'3 analyze'!$A$3:$E$25</definedName>
    <definedName name="Z_012EE92B_5C34_485E_A330_68EB9B7C96C6_.wvu.FilterData" localSheetId="90" hidden="1">'Adjust All Rows at same time'!$A$3:$E$25</definedName>
    <definedName name="Z_012EE92B_5C34_485E_A330_68EB9B7C96C6_.wvu.FilterData" localSheetId="88" hidden="1">'ALT+='!$A$3:$E$25</definedName>
    <definedName name="Z_012EE92B_5C34_485E_A330_68EB9B7C96C6_.wvu.FilterData" localSheetId="109" hidden="1">'Auto Filter Subtotal'!$A$3:$E$25</definedName>
    <definedName name="Z_012EE92B_5C34_485E_A330_68EB9B7C96C6_.wvu.FilterData" localSheetId="59" hidden="1">'Auto Resize multiple column'!$A$3:$E$25</definedName>
    <definedName name="Z_012EE92B_5C34_485E_A330_68EB9B7C96C6_.wvu.FilterData" localSheetId="55" hidden="1">'Auto Resize rows '!$A$3:$E$25</definedName>
    <definedName name="Z_012EE92B_5C34_485E_A330_68EB9B7C96C6_.wvu.FilterData" localSheetId="97" hidden="1">'CF-NUMBERS'!$B$3:$F$25</definedName>
    <definedName name="Z_012EE92B_5C34_485E_A330_68EB9B7C96C6_.wvu.FilterData" localSheetId="96" hidden="1">'CF-TEXT'!$B$3:$F$25</definedName>
    <definedName name="Z_012EE92B_5C34_485E_A330_68EB9B7C96C6_.wvu.FilterData" localSheetId="37" hidden="1">'Chart 1 Short'!$A$3:$E$25</definedName>
    <definedName name="Z_012EE92B_5C34_485E_A330_68EB9B7C96C6_.wvu.FilterData" localSheetId="42" hidden="1">'Control Enter Same Cell'!$A$3:$E$25</definedName>
    <definedName name="Z_012EE92B_5C34_485E_A330_68EB9B7C96C6_.wvu.FilterData" localSheetId="28" hidden="1">'copy formula dc'!$A$3:$E$25</definedName>
    <definedName name="Z_012EE92B_5C34_485E_A330_68EB9B7C96C6_.wvu.FilterData" localSheetId="29" hidden="1">'ctrl+d copies above'!$A$3:$E$25</definedName>
    <definedName name="Z_012EE92B_5C34_485E_A330_68EB9B7C96C6_.wvu.FilterData" localSheetId="86" hidden="1">'Decimal add remove'!$A$3:$E$8</definedName>
    <definedName name="Z_012EE92B_5C34_485E_A330_68EB9B7C96C6_.wvu.FilterData" localSheetId="22" hidden="1">'Find the Top 3 or 5 or 10'!$A$3:$E$25</definedName>
    <definedName name="Z_012EE92B_5C34_485E_A330_68EB9B7C96C6_.wvu.FilterData" localSheetId="43" hidden="1">'Format Painter'!$A$3:$E$20</definedName>
    <definedName name="Z_012EE92B_5C34_485E_A330_68EB9B7C96C6_.wvu.FilterData" localSheetId="52" hidden="1">'Home End'!$A$3:$E$25</definedName>
    <definedName name="Z_012EE92B_5C34_485E_A330_68EB9B7C96C6_.wvu.FilterData" localSheetId="51" hidden="1">'Large Copy formula dc'!$A$3:$E$25</definedName>
    <definedName name="Z_012EE92B_5C34_485E_A330_68EB9B7C96C6_.wvu.FilterData" localSheetId="60" hidden="1">'Manual Resize columns Same Size'!$A$3:$E$25</definedName>
    <definedName name="Z_012EE92B_5C34_485E_A330_68EB9B7C96C6_.wvu.FilterData" localSheetId="56" hidden="1">'Manual Resize rows same size'!$A$3:$E$25</definedName>
    <definedName name="Z_012EE92B_5C34_485E_A330_68EB9B7C96C6_.wvu.FilterData" localSheetId="53" hidden="1">'Mouse Wheel'!$A$3:$E$25</definedName>
    <definedName name="Z_012EE92B_5C34_485E_A330_68EB9B7C96C6_.wvu.FilterData" localSheetId="1" hidden="1">'Now Today'!$A$3:$E$25</definedName>
    <definedName name="Z_012EE92B_5C34_485E_A330_68EB9B7C96C6_.wvu.FilterData" localSheetId="48" hidden="1">'Print Preview'!$A$3:$E$25</definedName>
    <definedName name="Z_012EE92B_5C34_485E_A330_68EB9B7C96C6_.wvu.FilterData" localSheetId="89" hidden="1">'Protect Cell'!$A$3:$E$25</definedName>
    <definedName name="Z_012EE92B_5C34_485E_A330_68EB9B7C96C6_.wvu.FilterData" localSheetId="128" hidden="1">'Repeat row on each page'!$A$3:$E$25</definedName>
    <definedName name="Z_012EE92B_5C34_485E_A330_68EB9B7C96C6_.wvu.FilterData" localSheetId="129" hidden="1">'Scenario Manager'!$A$1:$A$2</definedName>
    <definedName name="Z_012EE92B_5C34_485E_A330_68EB9B7C96C6_.wvu.FilterData" localSheetId="54" hidden="1">'Show Formulas'!$A$3:$E$25</definedName>
    <definedName name="Z_012EE92B_5C34_485E_A330_68EB9B7C96C6_.wvu.FilterData" localSheetId="58" hidden="1">'Show Hidden Columns'!$A$3:$E$25</definedName>
    <definedName name="Z_012EE92B_5C34_485E_A330_68EB9B7C96C6_.wvu.FilterData" localSheetId="57" hidden="1">'Show Hidden Rows'!$A$3:$E$25</definedName>
    <definedName name="Z_012EE92B_5C34_485E_A330_68EB9B7C96C6_.wvu.FilterData" localSheetId="46" hidden="1">'Show Hide Ribbon'!$A$3:$E$25</definedName>
    <definedName name="Z_012EE92B_5C34_485E_A330_68EB9B7C96C6_.wvu.FilterData" localSheetId="49" hidden="1">'Show Not Show'!$A$3:$E$25</definedName>
    <definedName name="Z_012EE92B_5C34_485E_A330_68EB9B7C96C6_.wvu.FilterData" localSheetId="50" hidden="1">'Today Is'!$A$3:$E$25</definedName>
    <definedName name="Z_012EE92B_5C34_485E_A330_68EB9B7C96C6_.wvu.FilterData" localSheetId="98" hidden="1">'top 2 or 4 3'!$B$3:$F$25</definedName>
    <definedName name="Z_012EE92B_5C34_485E_A330_68EB9B7C96C6_.wvu.FilterData" localSheetId="47" hidden="1">'Undo Redo'!$A$3:$E$25</definedName>
    <definedName name="Z_012EE92B_5C34_485E_A330_68EB9B7C96C6_.wvu.FilterData" localSheetId="45" hidden="1">'View Full Screen'!$A$3:$E$25</definedName>
    <definedName name="Z_012EE92B_5C34_485E_A330_68EB9B7C96C6_.wvu.FilterData" localSheetId="87" hidden="1">'Watch window'!$A$3:$E$25</definedName>
    <definedName name="Z_012EE92B_5C34_485E_A330_68EB9B7C96C6_.wvu.FilterData" localSheetId="91" hidden="1">'Widen All Columns same time'!$A$3:$E$25</definedName>
    <definedName name="Z_012EE92B_5C34_485E_A330_68EB9B7C96C6_.wvu.FilterData" localSheetId="44" hidden="1">'Zoom To Selection'!$A$3:$E$25</definedName>
    <definedName name="Z_012EE92B_5C34_485E_A330_68EB9B7C96C6_.wvu.PrintTitles" localSheetId="65" hidden="1">'Example Network Days'!$4:$4</definedName>
    <definedName name="Z_012EE92B_5C34_485E_A330_68EB9B7C96C6_.wvu.Rows" localSheetId="57" hidden="1">'Show Hidden Rows'!$16:$18</definedName>
    <definedName name="Z_2EAD168D_A49E_4F5C_9970_5D520AF78882_.wvu.Cols" localSheetId="69" hidden="1">'Anything over 30 days in Red'!$I:$I</definedName>
    <definedName name="Z_2EAD168D_A49E_4F5C_9970_5D520AF78882_.wvu.Cols" localSheetId="58" hidden="1">'Show Hidden Columns'!$C:$C,'Show Hidden Columns'!$E:$E</definedName>
    <definedName name="Z_2EAD168D_A49E_4F5C_9970_5D520AF78882_.wvu.FilterData" localSheetId="85" hidden="1">'10 Analyze'!$A$3:$E$25</definedName>
    <definedName name="Z_2EAD168D_A49E_4F5C_9970_5D520AF78882_.wvu.FilterData" localSheetId="95" hidden="1">'2 analyze'!$B$3:$F$25</definedName>
    <definedName name="Z_2EAD168D_A49E_4F5C_9970_5D520AF78882_.wvu.FilterData" localSheetId="99" hidden="1">'3 analyze'!$A$3:$E$25</definedName>
    <definedName name="Z_2EAD168D_A49E_4F5C_9970_5D520AF78882_.wvu.FilterData" localSheetId="90" hidden="1">'Adjust All Rows at same time'!$A$3:$E$25</definedName>
    <definedName name="Z_2EAD168D_A49E_4F5C_9970_5D520AF78882_.wvu.FilterData" localSheetId="88" hidden="1">'ALT+='!$A$3:$E$25</definedName>
    <definedName name="Z_2EAD168D_A49E_4F5C_9970_5D520AF78882_.wvu.FilterData" localSheetId="109" hidden="1">'Auto Filter Subtotal'!$A$3:$E$25</definedName>
    <definedName name="Z_2EAD168D_A49E_4F5C_9970_5D520AF78882_.wvu.FilterData" localSheetId="59" hidden="1">'Auto Resize multiple column'!$A$3:$E$25</definedName>
    <definedName name="Z_2EAD168D_A49E_4F5C_9970_5D520AF78882_.wvu.FilterData" localSheetId="55" hidden="1">'Auto Resize rows '!$A$3:$E$25</definedName>
    <definedName name="Z_2EAD168D_A49E_4F5C_9970_5D520AF78882_.wvu.FilterData" localSheetId="97" hidden="1">'CF-NUMBERS'!$B$3:$F$25</definedName>
    <definedName name="Z_2EAD168D_A49E_4F5C_9970_5D520AF78882_.wvu.FilterData" localSheetId="96" hidden="1">'CF-TEXT'!$B$3:$F$25</definedName>
    <definedName name="Z_2EAD168D_A49E_4F5C_9970_5D520AF78882_.wvu.FilterData" localSheetId="37" hidden="1">'Chart 1 Short'!$A$3:$E$25</definedName>
    <definedName name="Z_2EAD168D_A49E_4F5C_9970_5D520AF78882_.wvu.FilterData" localSheetId="42" hidden="1">'Control Enter Same Cell'!$A$3:$E$25</definedName>
    <definedName name="Z_2EAD168D_A49E_4F5C_9970_5D520AF78882_.wvu.FilterData" localSheetId="28" hidden="1">'copy formula dc'!$A$3:$E$25</definedName>
    <definedName name="Z_2EAD168D_A49E_4F5C_9970_5D520AF78882_.wvu.FilterData" localSheetId="29" hidden="1">'ctrl+d copies above'!$A$3:$E$25</definedName>
    <definedName name="Z_2EAD168D_A49E_4F5C_9970_5D520AF78882_.wvu.FilterData" localSheetId="86" hidden="1">'Decimal add remove'!$A$3:$E$8</definedName>
    <definedName name="Z_2EAD168D_A49E_4F5C_9970_5D520AF78882_.wvu.FilterData" localSheetId="22" hidden="1">'Find the Top 3 or 5 or 10'!$A$3:$E$25</definedName>
    <definedName name="Z_2EAD168D_A49E_4F5C_9970_5D520AF78882_.wvu.FilterData" localSheetId="43" hidden="1">'Format Painter'!$A$3:$E$20</definedName>
    <definedName name="Z_2EAD168D_A49E_4F5C_9970_5D520AF78882_.wvu.FilterData" localSheetId="52" hidden="1">'Home End'!$A$3:$E$25</definedName>
    <definedName name="Z_2EAD168D_A49E_4F5C_9970_5D520AF78882_.wvu.FilterData" localSheetId="51" hidden="1">'Large Copy formula dc'!$A$3:$E$25</definedName>
    <definedName name="Z_2EAD168D_A49E_4F5C_9970_5D520AF78882_.wvu.FilterData" localSheetId="60" hidden="1">'Manual Resize columns Same Size'!$A$3:$E$25</definedName>
    <definedName name="Z_2EAD168D_A49E_4F5C_9970_5D520AF78882_.wvu.FilterData" localSheetId="56" hidden="1">'Manual Resize rows same size'!$A$3:$E$25</definedName>
    <definedName name="Z_2EAD168D_A49E_4F5C_9970_5D520AF78882_.wvu.FilterData" localSheetId="53" hidden="1">'Mouse Wheel'!$A$3:$E$25</definedName>
    <definedName name="Z_2EAD168D_A49E_4F5C_9970_5D520AF78882_.wvu.FilterData" localSheetId="1" hidden="1">'Now Today'!$A$3:$E$25</definedName>
    <definedName name="Z_2EAD168D_A49E_4F5C_9970_5D520AF78882_.wvu.FilterData" localSheetId="48" hidden="1">'Print Preview'!$A$3:$E$25</definedName>
    <definedName name="Z_2EAD168D_A49E_4F5C_9970_5D520AF78882_.wvu.FilterData" localSheetId="89" hidden="1">'Protect Cell'!$A$3:$E$25</definedName>
    <definedName name="Z_2EAD168D_A49E_4F5C_9970_5D520AF78882_.wvu.FilterData" localSheetId="128" hidden="1">'Repeat row on each page'!$A$3:$E$25</definedName>
    <definedName name="Z_2EAD168D_A49E_4F5C_9970_5D520AF78882_.wvu.FilterData" localSheetId="129" hidden="1">'Scenario Manager'!$A$1:$A$2</definedName>
    <definedName name="Z_2EAD168D_A49E_4F5C_9970_5D520AF78882_.wvu.FilterData" localSheetId="54" hidden="1">'Show Formulas'!$A$3:$E$25</definedName>
    <definedName name="Z_2EAD168D_A49E_4F5C_9970_5D520AF78882_.wvu.FilterData" localSheetId="58" hidden="1">'Show Hidden Columns'!$A$3:$E$25</definedName>
    <definedName name="Z_2EAD168D_A49E_4F5C_9970_5D520AF78882_.wvu.FilterData" localSheetId="57" hidden="1">'Show Hidden Rows'!$A$3:$E$25</definedName>
    <definedName name="Z_2EAD168D_A49E_4F5C_9970_5D520AF78882_.wvu.FilterData" localSheetId="46" hidden="1">'Show Hide Ribbon'!$A$3:$E$25</definedName>
    <definedName name="Z_2EAD168D_A49E_4F5C_9970_5D520AF78882_.wvu.FilterData" localSheetId="49" hidden="1">'Show Not Show'!$A$3:$E$25</definedName>
    <definedName name="Z_2EAD168D_A49E_4F5C_9970_5D520AF78882_.wvu.FilterData" localSheetId="50" hidden="1">'Today Is'!$A$3:$E$25</definedName>
    <definedName name="Z_2EAD168D_A49E_4F5C_9970_5D520AF78882_.wvu.FilterData" localSheetId="98" hidden="1">'top 2 or 4 3'!$B$3:$F$25</definedName>
    <definedName name="Z_2EAD168D_A49E_4F5C_9970_5D520AF78882_.wvu.FilterData" localSheetId="47" hidden="1">'Undo Redo'!$A$3:$E$25</definedName>
    <definedName name="Z_2EAD168D_A49E_4F5C_9970_5D520AF78882_.wvu.FilterData" localSheetId="45" hidden="1">'View Full Screen'!$A$3:$E$25</definedName>
    <definedName name="Z_2EAD168D_A49E_4F5C_9970_5D520AF78882_.wvu.FilterData" localSheetId="87" hidden="1">'Watch window'!$A$3:$E$25</definedName>
    <definedName name="Z_2EAD168D_A49E_4F5C_9970_5D520AF78882_.wvu.FilterData" localSheetId="91" hidden="1">'Widen All Columns same time'!$A$3:$E$25</definedName>
    <definedName name="Z_2EAD168D_A49E_4F5C_9970_5D520AF78882_.wvu.FilterData" localSheetId="44" hidden="1">'Zoom To Selection'!$A$3:$E$25</definedName>
    <definedName name="Z_2EAD168D_A49E_4F5C_9970_5D520AF78882_.wvu.PrintTitles" localSheetId="65" hidden="1">'Example Network Days'!$4:$4</definedName>
    <definedName name="Z_2EAD168D_A49E_4F5C_9970_5D520AF78882_.wvu.Rows" localSheetId="57" hidden="1">'Show Hidden Rows'!$16:$18</definedName>
  </definedNames>
  <calcPr calcId="171027"/>
  <customWorkbookViews>
    <customWorkbookView name="Tim Owens - Personal View" guid="{2EAD168D-A49E-4F5C-9970-5D520AF78882}" mergeInterval="0" personalView="1" maximized="1" windowWidth="1916" windowHeight="755" tabRatio="951" activeSheetId="54"/>
    <customWorkbookView name="John Lennon - Personal View" guid="{012EE92B-5C34-485E-A330-68EB9B7C96C6}" mergeInterval="0" personalView="1" maximized="1" xWindow="1" yWindow="1" windowWidth="1600" windowHeight="602" tabRatio="951" activeSheetId="76"/>
  </customWorkbookViews>
</workbook>
</file>

<file path=xl/calcChain.xml><?xml version="1.0" encoding="utf-8"?>
<calcChain xmlns="http://schemas.openxmlformats.org/spreadsheetml/2006/main">
  <c r="C14" i="164" l="1"/>
  <c r="E14" i="164" s="1"/>
  <c r="B14" i="164"/>
  <c r="E13" i="164"/>
  <c r="D13" i="164"/>
  <c r="D14" i="164" s="1"/>
  <c r="E12" i="164"/>
  <c r="C10" i="164"/>
  <c r="C15" i="164" s="1"/>
  <c r="B10" i="164"/>
  <c r="B15" i="164" s="1"/>
  <c r="E9" i="164"/>
  <c r="D9" i="164"/>
  <c r="E8" i="164"/>
  <c r="D8" i="164"/>
  <c r="D10" i="164" s="1"/>
  <c r="C14" i="160"/>
  <c r="B14" i="160"/>
  <c r="B15" i="160" s="1"/>
  <c r="E15" i="160" s="1"/>
  <c r="E13" i="160"/>
  <c r="D13" i="160"/>
  <c r="D14" i="160" s="1"/>
  <c r="E12" i="160"/>
  <c r="C10" i="160"/>
  <c r="C15" i="160" s="1"/>
  <c r="B10" i="160"/>
  <c r="E9" i="160"/>
  <c r="D9" i="160"/>
  <c r="E8" i="160"/>
  <c r="D8" i="160"/>
  <c r="D10" i="160" s="1"/>
  <c r="D15" i="160" s="1"/>
  <c r="K3" i="158"/>
  <c r="K2" i="158"/>
  <c r="E10" i="164" l="1"/>
  <c r="F8" i="164" s="1"/>
  <c r="D15" i="164"/>
  <c r="E15" i="164"/>
  <c r="E10" i="160"/>
  <c r="F13" i="160" s="1"/>
  <c r="E14" i="160"/>
  <c r="H5" i="145"/>
  <c r="B1" i="146"/>
  <c r="F14" i="164" l="1"/>
  <c r="F15" i="164"/>
  <c r="F9" i="164"/>
  <c r="F10" i="164" s="1"/>
  <c r="F12" i="164"/>
  <c r="F13" i="164"/>
  <c r="F14" i="160"/>
  <c r="F8" i="160"/>
  <c r="F10" i="160" s="1"/>
  <c r="F9" i="160"/>
  <c r="F15" i="160"/>
  <c r="F12" i="160"/>
  <c r="C9" i="145"/>
  <c r="E3" i="142" l="1"/>
  <c r="B3" i="142"/>
  <c r="A3" i="142"/>
  <c r="I13" i="69"/>
  <c r="C70" i="130" l="1"/>
  <c r="C18" i="128"/>
  <c r="C14" i="128"/>
  <c r="B14" i="128"/>
  <c r="C10" i="128"/>
  <c r="C15" i="128" s="1"/>
  <c r="B10" i="128"/>
  <c r="B15" i="128" s="1"/>
  <c r="C18" i="125"/>
  <c r="C14" i="125"/>
  <c r="B14" i="125"/>
  <c r="C10" i="125"/>
  <c r="C15" i="125" s="1"/>
  <c r="B10" i="125"/>
  <c r="C14" i="122"/>
  <c r="B14" i="122"/>
  <c r="B15" i="122" s="1"/>
  <c r="E13" i="122"/>
  <c r="D13" i="122"/>
  <c r="D14" i="122" s="1"/>
  <c r="E12" i="122"/>
  <c r="C10" i="122"/>
  <c r="C15" i="122" s="1"/>
  <c r="B10" i="122"/>
  <c r="E9" i="122"/>
  <c r="D9" i="122"/>
  <c r="E8" i="122"/>
  <c r="D8" i="122"/>
  <c r="D10" i="122" s="1"/>
  <c r="C14" i="121"/>
  <c r="B14" i="121"/>
  <c r="E13" i="121"/>
  <c r="D13" i="121"/>
  <c r="D14" i="121" s="1"/>
  <c r="E12" i="121"/>
  <c r="C10" i="121"/>
  <c r="B10" i="121"/>
  <c r="E10" i="121" s="1"/>
  <c r="E9" i="121"/>
  <c r="D9" i="121"/>
  <c r="E8" i="121"/>
  <c r="D8" i="121"/>
  <c r="C14" i="120"/>
  <c r="B14" i="120"/>
  <c r="E14" i="120" s="1"/>
  <c r="E13" i="120"/>
  <c r="D13" i="120"/>
  <c r="D14" i="120" s="1"/>
  <c r="E12" i="120"/>
  <c r="C10" i="120"/>
  <c r="B10" i="120"/>
  <c r="B15" i="120" s="1"/>
  <c r="E9" i="120"/>
  <c r="D9" i="120"/>
  <c r="E8" i="120"/>
  <c r="D8" i="120"/>
  <c r="D10" i="120" s="1"/>
  <c r="D15" i="122" l="1"/>
  <c r="C15" i="121"/>
  <c r="E15" i="122"/>
  <c r="B15" i="125"/>
  <c r="D15" i="120"/>
  <c r="F12" i="121"/>
  <c r="D10" i="121"/>
  <c r="D15" i="121" s="1"/>
  <c r="F8" i="121"/>
  <c r="F13" i="121"/>
  <c r="E10" i="120"/>
  <c r="F13" i="120" s="1"/>
  <c r="B15" i="121"/>
  <c r="E15" i="121" s="1"/>
  <c r="F15" i="121" s="1"/>
  <c r="F9" i="121"/>
  <c r="E10" i="122"/>
  <c r="F13" i="122" s="1"/>
  <c r="E14" i="122"/>
  <c r="F14" i="122" s="1"/>
  <c r="E14" i="121"/>
  <c r="F14" i="121" s="1"/>
  <c r="E15" i="120"/>
  <c r="F15" i="120" s="1"/>
  <c r="C15" i="120"/>
  <c r="E5" i="119"/>
  <c r="E6" i="119"/>
  <c r="E7" i="119"/>
  <c r="E8" i="119"/>
  <c r="E4" i="119"/>
  <c r="F8" i="119"/>
  <c r="F7" i="119"/>
  <c r="F6" i="119"/>
  <c r="F5" i="119"/>
  <c r="F4" i="119"/>
  <c r="F10" i="121" l="1"/>
  <c r="F9" i="120"/>
  <c r="F14" i="120"/>
  <c r="F8" i="120"/>
  <c r="F12" i="120"/>
  <c r="F8" i="122"/>
  <c r="F9" i="122"/>
  <c r="F15" i="122"/>
  <c r="F12" i="122"/>
  <c r="F10" i="120" l="1"/>
  <c r="F10" i="122"/>
  <c r="I4" i="102" l="1"/>
  <c r="H19" i="102"/>
  <c r="H18" i="102"/>
  <c r="E15" i="102"/>
  <c r="E14" i="102"/>
  <c r="E13" i="102"/>
  <c r="E12" i="102"/>
  <c r="E11" i="102"/>
  <c r="E10" i="102"/>
  <c r="I5" i="102" s="1"/>
  <c r="E9" i="102"/>
  <c r="E8" i="102"/>
  <c r="E7" i="102"/>
  <c r="E6" i="102"/>
  <c r="E5" i="102"/>
  <c r="E4" i="102"/>
  <c r="E3" i="102"/>
  <c r="H18" i="95"/>
  <c r="K13" i="95"/>
  <c r="H17" i="102" l="1"/>
  <c r="I3" i="102"/>
  <c r="E3" i="68" l="1"/>
  <c r="E4" i="68"/>
  <c r="B5" i="68"/>
  <c r="C5" i="68"/>
  <c r="D5" i="68"/>
  <c r="E5" i="68" l="1"/>
  <c r="K3" i="5"/>
  <c r="K2" i="5"/>
  <c r="K3" i="10"/>
  <c r="K2" i="10"/>
  <c r="K3" i="14"/>
  <c r="K2" i="14"/>
  <c r="K3" i="15"/>
  <c r="K2" i="15"/>
  <c r="G4" i="16"/>
  <c r="K3" i="16"/>
  <c r="K2" i="16"/>
  <c r="G4" i="17"/>
  <c r="K3" i="17"/>
  <c r="K2" i="17"/>
  <c r="G4" i="18"/>
  <c r="K3" i="18"/>
  <c r="K2" i="18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G5" i="21"/>
  <c r="G4" i="21"/>
  <c r="K3" i="21"/>
  <c r="K2" i="21"/>
  <c r="G25" i="22"/>
  <c r="G24" i="22"/>
  <c r="G23" i="22"/>
  <c r="G22" i="22"/>
  <c r="G21" i="22"/>
  <c r="G20" i="22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G6" i="22"/>
  <c r="G5" i="22"/>
  <c r="G4" i="22"/>
  <c r="K3" i="22"/>
  <c r="K2" i="22"/>
  <c r="K3" i="25"/>
  <c r="K2" i="25"/>
  <c r="G25" i="26"/>
  <c r="G24" i="26"/>
  <c r="G23" i="26"/>
  <c r="G22" i="26"/>
  <c r="G21" i="26"/>
  <c r="G20" i="26"/>
  <c r="G19" i="26"/>
  <c r="G18" i="26"/>
  <c r="G17" i="26"/>
  <c r="G16" i="26"/>
  <c r="G15" i="26"/>
  <c r="G14" i="26"/>
  <c r="G13" i="26"/>
  <c r="G12" i="26"/>
  <c r="G11" i="26"/>
  <c r="G10" i="26"/>
  <c r="G9" i="26"/>
  <c r="G8" i="26"/>
  <c r="G7" i="26"/>
  <c r="G6" i="26"/>
  <c r="G5" i="26"/>
  <c r="G4" i="26"/>
  <c r="K3" i="26"/>
  <c r="K2" i="26"/>
  <c r="G25" i="27"/>
  <c r="G24" i="27"/>
  <c r="G23" i="27"/>
  <c r="G22" i="27"/>
  <c r="G21" i="27"/>
  <c r="G20" i="27"/>
  <c r="G19" i="27"/>
  <c r="G18" i="27"/>
  <c r="G17" i="27"/>
  <c r="G16" i="27"/>
  <c r="G15" i="27"/>
  <c r="G14" i="27"/>
  <c r="G13" i="27"/>
  <c r="G12" i="27"/>
  <c r="G11" i="27"/>
  <c r="G10" i="27"/>
  <c r="G9" i="27"/>
  <c r="G8" i="27"/>
  <c r="G7" i="27"/>
  <c r="G6" i="27"/>
  <c r="G5" i="27"/>
  <c r="G4" i="27"/>
  <c r="K3" i="27"/>
  <c r="K2" i="27"/>
  <c r="G5" i="28"/>
  <c r="G6" i="28"/>
  <c r="G7" i="28"/>
  <c r="G8" i="28"/>
  <c r="G9" i="28"/>
  <c r="G10" i="28"/>
  <c r="G11" i="28"/>
  <c r="G12" i="28"/>
  <c r="G13" i="28"/>
  <c r="G14" i="28"/>
  <c r="G15" i="28"/>
  <c r="G16" i="28"/>
  <c r="G17" i="28"/>
  <c r="G18" i="28"/>
  <c r="G19" i="28"/>
  <c r="G20" i="28"/>
  <c r="G21" i="28"/>
  <c r="G22" i="28"/>
  <c r="G23" i="28"/>
  <c r="G24" i="28"/>
  <c r="G25" i="28"/>
  <c r="G4" i="28"/>
  <c r="K3" i="28"/>
  <c r="K2" i="28"/>
  <c r="K3" i="29"/>
  <c r="K2" i="29"/>
  <c r="K3" i="30"/>
  <c r="K2" i="30"/>
  <c r="K3" i="31"/>
  <c r="K2" i="31"/>
  <c r="K3" i="32"/>
  <c r="K2" i="32"/>
  <c r="K3" i="34"/>
  <c r="K2" i="34"/>
  <c r="K3" i="33"/>
  <c r="K2" i="33"/>
  <c r="I13" i="70"/>
  <c r="B5" i="78"/>
  <c r="C5" i="78" s="1"/>
  <c r="J5" i="39"/>
  <c r="J7" i="39"/>
  <c r="J9" i="39"/>
  <c r="J11" i="39"/>
  <c r="J13" i="39"/>
  <c r="J15" i="39"/>
  <c r="J17" i="39"/>
  <c r="J19" i="39"/>
  <c r="J21" i="39"/>
  <c r="J23" i="39"/>
  <c r="J25" i="39"/>
  <c r="J27" i="39"/>
  <c r="J29" i="39"/>
  <c r="J31" i="39"/>
  <c r="J33" i="39"/>
  <c r="J35" i="39"/>
  <c r="J37" i="39"/>
  <c r="J39" i="39"/>
  <c r="J41" i="39"/>
  <c r="J43" i="39"/>
  <c r="J45" i="39"/>
  <c r="J47" i="39"/>
  <c r="J49" i="39"/>
  <c r="J51" i="39"/>
  <c r="J53" i="39"/>
  <c r="J55" i="39"/>
  <c r="J57" i="39"/>
  <c r="J59" i="39"/>
  <c r="J61" i="39"/>
  <c r="J63" i="39"/>
  <c r="J65" i="39"/>
  <c r="J67" i="39"/>
  <c r="J69" i="39"/>
  <c r="J71" i="39"/>
  <c r="J73" i="39"/>
  <c r="J75" i="39"/>
  <c r="D77" i="39"/>
  <c r="E77" i="39"/>
  <c r="F77" i="39"/>
  <c r="G77" i="39"/>
  <c r="H77" i="39"/>
  <c r="I77" i="39"/>
  <c r="K77" i="39"/>
  <c r="L77" i="39"/>
  <c r="M77" i="39"/>
  <c r="B4" i="40"/>
  <c r="B7" i="40"/>
  <c r="B4" i="41"/>
  <c r="B4" i="42"/>
  <c r="C11" i="42" s="1"/>
  <c r="B4" i="43"/>
  <c r="C4" i="43" s="1"/>
  <c r="F2" i="44"/>
  <c r="F3" i="44" s="1"/>
  <c r="F4" i="44" s="1"/>
  <c r="F5" i="44" s="1"/>
  <c r="F6" i="44" s="1"/>
  <c r="F7" i="44" s="1"/>
  <c r="F8" i="44" s="1"/>
  <c r="F4" i="48"/>
  <c r="F5" i="48"/>
  <c r="F6" i="48"/>
  <c r="F7" i="48"/>
  <c r="F8" i="48"/>
  <c r="F9" i="48"/>
  <c r="F10" i="48"/>
  <c r="F11" i="48"/>
  <c r="F12" i="48"/>
  <c r="F13" i="48"/>
  <c r="F14" i="48"/>
  <c r="F15" i="48"/>
  <c r="F16" i="48"/>
  <c r="F17" i="48"/>
  <c r="F17" i="46"/>
  <c r="F16" i="46"/>
  <c r="F15" i="46"/>
  <c r="F14" i="46"/>
  <c r="F13" i="46"/>
  <c r="F12" i="46"/>
  <c r="F11" i="46"/>
  <c r="F10" i="46"/>
  <c r="F9" i="46"/>
  <c r="F8" i="46"/>
  <c r="D8" i="66"/>
  <c r="E8" i="66"/>
  <c r="D9" i="66"/>
  <c r="E9" i="66"/>
  <c r="B10" i="66"/>
  <c r="C10" i="66"/>
  <c r="E10" i="66" s="1"/>
  <c r="E12" i="66"/>
  <c r="D13" i="66"/>
  <c r="E13" i="66"/>
  <c r="B14" i="66"/>
  <c r="C14" i="66"/>
  <c r="C26" i="55"/>
  <c r="B3" i="78"/>
  <c r="C3" i="78" s="1"/>
  <c r="D8" i="45"/>
  <c r="D10" i="45" s="1"/>
  <c r="E8" i="45"/>
  <c r="D9" i="45"/>
  <c r="E9" i="45"/>
  <c r="B10" i="45"/>
  <c r="C10" i="45"/>
  <c r="D12" i="45"/>
  <c r="E12" i="45"/>
  <c r="D13" i="45"/>
  <c r="E13" i="45"/>
  <c r="B14" i="45"/>
  <c r="C14" i="45"/>
  <c r="F4" i="46"/>
  <c r="F5" i="46"/>
  <c r="F6" i="46"/>
  <c r="F7" i="46"/>
  <c r="D8" i="49"/>
  <c r="E8" i="49"/>
  <c r="H8" i="49"/>
  <c r="D9" i="49"/>
  <c r="E9" i="49"/>
  <c r="B10" i="49"/>
  <c r="C10" i="49"/>
  <c r="D12" i="49"/>
  <c r="E12" i="49"/>
  <c r="D13" i="49"/>
  <c r="E13" i="49"/>
  <c r="B14" i="49"/>
  <c r="C14" i="49"/>
  <c r="I5" i="50"/>
  <c r="I6" i="50" s="1"/>
  <c r="I7" i="50" s="1"/>
  <c r="I8" i="50" s="1"/>
  <c r="I9" i="50" s="1"/>
  <c r="I10" i="50" s="1"/>
  <c r="I11" i="50" s="1"/>
  <c r="I12" i="50" s="1"/>
  <c r="I13" i="50" s="1"/>
  <c r="I14" i="50" s="1"/>
  <c r="I15" i="50" s="1"/>
  <c r="I16" i="50" s="1"/>
  <c r="I17" i="50" s="1"/>
  <c r="I18" i="50" s="1"/>
  <c r="I19" i="50" s="1"/>
  <c r="I20" i="50" s="1"/>
  <c r="I21" i="50" s="1"/>
  <c r="I22" i="50" s="1"/>
  <c r="I23" i="50" s="1"/>
  <c r="I24" i="50" s="1"/>
  <c r="I25" i="50" s="1"/>
  <c r="B26" i="50"/>
  <c r="G26" i="50"/>
  <c r="B10" i="52"/>
  <c r="B15" i="52" s="1"/>
  <c r="C10" i="52"/>
  <c r="B14" i="52"/>
  <c r="C14" i="52"/>
  <c r="C18" i="52"/>
  <c r="B10" i="53"/>
  <c r="C10" i="53"/>
  <c r="B14" i="53"/>
  <c r="C14" i="53"/>
  <c r="C18" i="53"/>
  <c r="D8" i="58"/>
  <c r="D9" i="58"/>
  <c r="B10" i="58"/>
  <c r="C10" i="58"/>
  <c r="D12" i="58"/>
  <c r="D13" i="58"/>
  <c r="B14" i="58"/>
  <c r="C14" i="58"/>
  <c r="C18" i="58"/>
  <c r="D8" i="59"/>
  <c r="D9" i="59"/>
  <c r="B10" i="59"/>
  <c r="C10" i="59"/>
  <c r="D12" i="59"/>
  <c r="D13" i="59"/>
  <c r="B14" i="59"/>
  <c r="C14" i="59"/>
  <c r="B5" i="96"/>
  <c r="C5" i="96"/>
  <c r="D5" i="96"/>
  <c r="E5" i="96"/>
  <c r="E15" i="95"/>
  <c r="E4" i="95"/>
  <c r="E5" i="95"/>
  <c r="E6" i="95"/>
  <c r="E7" i="95"/>
  <c r="E8" i="95"/>
  <c r="E9" i="95"/>
  <c r="E10" i="95"/>
  <c r="E11" i="95"/>
  <c r="E12" i="95"/>
  <c r="E13" i="95"/>
  <c r="E14" i="95"/>
  <c r="E3" i="95"/>
  <c r="C6" i="71"/>
  <c r="D6" i="71"/>
  <c r="C10" i="71"/>
  <c r="D10" i="71"/>
  <c r="D11" i="71" s="1"/>
  <c r="E4" i="71"/>
  <c r="E5" i="71"/>
  <c r="E8" i="71"/>
  <c r="E9" i="71"/>
  <c r="F9" i="71"/>
  <c r="F8" i="71"/>
  <c r="F4" i="71"/>
  <c r="F5" i="71"/>
  <c r="K2" i="93"/>
  <c r="K3" i="93"/>
  <c r="E11" i="82"/>
  <c r="E11" i="83"/>
  <c r="E11" i="84"/>
  <c r="E11" i="81"/>
  <c r="K3" i="73"/>
  <c r="K2" i="73"/>
  <c r="K9" i="95"/>
  <c r="K5" i="95"/>
  <c r="R6" i="79"/>
  <c r="R7" i="79"/>
  <c r="R8" i="79"/>
  <c r="R9" i="79"/>
  <c r="R10" i="79"/>
  <c r="R11" i="79"/>
  <c r="R12" i="79"/>
  <c r="R13" i="79"/>
  <c r="R14" i="79"/>
  <c r="R15" i="79"/>
  <c r="R16" i="79"/>
  <c r="R17" i="79"/>
  <c r="R18" i="79"/>
  <c r="R19" i="79"/>
  <c r="R20" i="79"/>
  <c r="R21" i="79"/>
  <c r="R22" i="79"/>
  <c r="R23" i="79"/>
  <c r="R24" i="79"/>
  <c r="R25" i="79"/>
  <c r="R26" i="79"/>
  <c r="R27" i="79"/>
  <c r="R28" i="79"/>
  <c r="R29" i="79"/>
  <c r="R30" i="79"/>
  <c r="B33" i="79"/>
  <c r="C33" i="79"/>
  <c r="D33" i="79"/>
  <c r="E33" i="79"/>
  <c r="F33" i="79"/>
  <c r="G33" i="79"/>
  <c r="H33" i="79"/>
  <c r="I33" i="79"/>
  <c r="J33" i="79"/>
  <c r="K33" i="79"/>
  <c r="L33" i="79"/>
  <c r="M33" i="79"/>
  <c r="N33" i="79"/>
  <c r="O33" i="79"/>
  <c r="P33" i="79"/>
  <c r="D8" i="65"/>
  <c r="E8" i="65"/>
  <c r="D9" i="65"/>
  <c r="E9" i="65"/>
  <c r="B10" i="65"/>
  <c r="C10" i="65"/>
  <c r="D12" i="65"/>
  <c r="E12" i="65"/>
  <c r="D13" i="65"/>
  <c r="E13" i="65"/>
  <c r="B14" i="65"/>
  <c r="C14" i="65"/>
  <c r="C4" i="67"/>
  <c r="H5" i="74"/>
  <c r="H6" i="74"/>
  <c r="H7" i="74"/>
  <c r="G5" i="74"/>
  <c r="G6" i="74"/>
  <c r="G7" i="74"/>
  <c r="H4" i="74"/>
  <c r="G4" i="74"/>
  <c r="B7" i="94"/>
  <c r="B8" i="94" s="1"/>
  <c r="C15" i="53" l="1"/>
  <c r="E14" i="65"/>
  <c r="B15" i="53"/>
  <c r="B15" i="45"/>
  <c r="D10" i="65"/>
  <c r="K10" i="95"/>
  <c r="K8" i="95"/>
  <c r="L10" i="95" s="1"/>
  <c r="B15" i="58"/>
  <c r="C15" i="52"/>
  <c r="D10" i="49"/>
  <c r="D10" i="66"/>
  <c r="E10" i="49"/>
  <c r="C15" i="49"/>
  <c r="D14" i="49"/>
  <c r="K14" i="95"/>
  <c r="K12" i="95"/>
  <c r="L14" i="95" s="1"/>
  <c r="H17" i="95"/>
  <c r="J18" i="95"/>
  <c r="K6" i="95"/>
  <c r="H19" i="95"/>
  <c r="D10" i="59"/>
  <c r="D14" i="65"/>
  <c r="D15" i="65" s="1"/>
  <c r="D14" i="45"/>
  <c r="D15" i="45" s="1"/>
  <c r="E10" i="71"/>
  <c r="J77" i="39"/>
  <c r="B15" i="59"/>
  <c r="F12" i="49"/>
  <c r="B15" i="65"/>
  <c r="F10" i="71"/>
  <c r="F6" i="71"/>
  <c r="G5" i="71" s="1"/>
  <c r="D10" i="58"/>
  <c r="B15" i="49"/>
  <c r="C15" i="45"/>
  <c r="E10" i="45"/>
  <c r="F12" i="45" s="1"/>
  <c r="C15" i="66"/>
  <c r="D14" i="66"/>
  <c r="F9" i="66"/>
  <c r="F12" i="66"/>
  <c r="E6" i="71"/>
  <c r="C11" i="71"/>
  <c r="F11" i="71" s="1"/>
  <c r="D14" i="59"/>
  <c r="D14" i="58"/>
  <c r="E14" i="49"/>
  <c r="F14" i="49" s="1"/>
  <c r="D15" i="49"/>
  <c r="E14" i="45"/>
  <c r="E14" i="66"/>
  <c r="F14" i="66" s="1"/>
  <c r="Q32" i="79"/>
  <c r="C15" i="65"/>
  <c r="E15" i="65" s="1"/>
  <c r="E10" i="65"/>
  <c r="F12" i="65" s="1"/>
  <c r="R33" i="79"/>
  <c r="K4" i="95"/>
  <c r="I17" i="95" s="1"/>
  <c r="F13" i="49"/>
  <c r="F13" i="66"/>
  <c r="F8" i="66"/>
  <c r="F9" i="49"/>
  <c r="F8" i="49"/>
  <c r="C15" i="59"/>
  <c r="C15" i="58"/>
  <c r="B15" i="66"/>
  <c r="F9" i="65" l="1"/>
  <c r="E11" i="71"/>
  <c r="F14" i="65"/>
  <c r="F13" i="65"/>
  <c r="G6" i="71"/>
  <c r="E15" i="45"/>
  <c r="F15" i="45" s="1"/>
  <c r="F8" i="65"/>
  <c r="F10" i="65" s="1"/>
  <c r="G9" i="71"/>
  <c r="G4" i="71"/>
  <c r="G10" i="71"/>
  <c r="D15" i="59"/>
  <c r="G8" i="71"/>
  <c r="E15" i="66"/>
  <c r="F15" i="66" s="1"/>
  <c r="D15" i="58"/>
  <c r="G11" i="71"/>
  <c r="F14" i="45"/>
  <c r="F13" i="45"/>
  <c r="E15" i="49"/>
  <c r="F15" i="49" s="1"/>
  <c r="F10" i="49"/>
  <c r="F8" i="45"/>
  <c r="F9" i="45"/>
  <c r="D15" i="66"/>
  <c r="L6" i="95"/>
  <c r="F10" i="66"/>
  <c r="F15" i="65"/>
  <c r="F10" i="45" l="1"/>
</calcChain>
</file>

<file path=xl/sharedStrings.xml><?xml version="1.0" encoding="utf-8"?>
<sst xmlns="http://schemas.openxmlformats.org/spreadsheetml/2006/main" count="5304" uniqueCount="478">
  <si>
    <t>Price Per Unit</t>
  </si>
  <si>
    <t>Unit Sales</t>
  </si>
  <si>
    <t>Fixed Cost</t>
  </si>
  <si>
    <t>Total Cost</t>
  </si>
  <si>
    <t>Total Revenue</t>
  </si>
  <si>
    <t>Profit Margin</t>
  </si>
  <si>
    <t>Tests</t>
  </si>
  <si>
    <t>Name</t>
  </si>
  <si>
    <t>Ed Hill</t>
  </si>
  <si>
    <t>Mary Philips</t>
  </si>
  <si>
    <t>Tracy Meyers</t>
  </si>
  <si>
    <t>Tim Owens</t>
  </si>
  <si>
    <t>Student Average</t>
  </si>
  <si>
    <t>Wrong Average</t>
  </si>
  <si>
    <t>Commissions for 2002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</si>
  <si>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</si>
  <si>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</si>
  <si>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</si>
  <si>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</si>
  <si>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</si>
  <si>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</si>
  <si>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</si>
  <si>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</si>
  <si>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</si>
  <si>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</si>
  <si>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</si>
  <si>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</si>
  <si>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Marcia</t>
  </si>
  <si>
    <t>Fred</t>
  </si>
  <si>
    <t>Lila</t>
  </si>
  <si>
    <t>Armelle</t>
  </si>
  <si>
    <t>Jamie</t>
  </si>
  <si>
    <t>Tracy</t>
  </si>
  <si>
    <t>Sue</t>
  </si>
  <si>
    <t>Tina</t>
  </si>
  <si>
    <t>Diane</t>
  </si>
  <si>
    <t>Highest</t>
  </si>
  <si>
    <t>Lowest</t>
  </si>
  <si>
    <t>Average</t>
  </si>
  <si>
    <t>Commissions - November 2000</t>
  </si>
  <si>
    <t>Total Sales</t>
  </si>
  <si>
    <t>Commission</t>
  </si>
  <si>
    <t>Bob</t>
  </si>
  <si>
    <t>Sally</t>
  </si>
  <si>
    <t>Joseph</t>
  </si>
  <si>
    <t>Celia</t>
  </si>
  <si>
    <t xml:space="preserve">Rate: </t>
  </si>
  <si>
    <t>Revenue</t>
  </si>
  <si>
    <t>Quarter 1</t>
  </si>
  <si>
    <t>Quarter 2</t>
  </si>
  <si>
    <t>Total</t>
  </si>
  <si>
    <t>% of Revenue</t>
  </si>
  <si>
    <t>Budget</t>
  </si>
  <si>
    <t>Sales</t>
  </si>
  <si>
    <t>Interest</t>
  </si>
  <si>
    <t>Expenses</t>
  </si>
  <si>
    <t>% of Expenses</t>
  </si>
  <si>
    <t>Cost of Goods</t>
  </si>
  <si>
    <t>Miscellaneous</t>
  </si>
  <si>
    <t>Total Expenses</t>
  </si>
  <si>
    <t>Net Profit</t>
  </si>
  <si>
    <t>Salesperson</t>
  </si>
  <si>
    <t>Product</t>
  </si>
  <si>
    <t>Year</t>
  </si>
  <si>
    <t>Region</t>
  </si>
  <si>
    <t>East</t>
  </si>
  <si>
    <t>North</t>
  </si>
  <si>
    <t>South</t>
  </si>
  <si>
    <t>West</t>
  </si>
  <si>
    <t>PART-TIME PERSONNEL</t>
  </si>
  <si>
    <t>2003-2004</t>
  </si>
  <si>
    <t xml:space="preserve">Gloria </t>
  </si>
  <si>
    <t xml:space="preserve">Steve </t>
  </si>
  <si>
    <t>Tim</t>
  </si>
  <si>
    <t>Jack</t>
  </si>
  <si>
    <t>Christina</t>
  </si>
  <si>
    <t xml:space="preserve">Jennifer </t>
  </si>
  <si>
    <t>Add'l</t>
  </si>
  <si>
    <t xml:space="preserve">Tom </t>
  </si>
  <si>
    <t xml:space="preserve">Ben </t>
  </si>
  <si>
    <t>Matt</t>
  </si>
  <si>
    <t>Pat</t>
  </si>
  <si>
    <t>Valerie Bertinelli</t>
  </si>
  <si>
    <t>Bi-Weekly</t>
  </si>
  <si>
    <t>Date</t>
  </si>
  <si>
    <t>Molina</t>
  </si>
  <si>
    <t>Jacobs</t>
  </si>
  <si>
    <t>Owens</t>
  </si>
  <si>
    <t>Myrons</t>
  </si>
  <si>
    <t>Aguiliara</t>
  </si>
  <si>
    <t>Lopez</t>
  </si>
  <si>
    <t>Clerical</t>
  </si>
  <si>
    <t>Cruise</t>
  </si>
  <si>
    <t>Affleck</t>
  </si>
  <si>
    <t>Damon</t>
  </si>
  <si>
    <t>Noble</t>
  </si>
  <si>
    <t>Harbor</t>
  </si>
  <si>
    <t>Tippins</t>
  </si>
  <si>
    <t>Total Hours</t>
  </si>
  <si>
    <t>6/28-7/11/03</t>
  </si>
  <si>
    <t>7/12-7/25/03</t>
  </si>
  <si>
    <t>7/26-8/8/03</t>
  </si>
  <si>
    <t>8/9-8/22/03</t>
  </si>
  <si>
    <t>8/23-9/5/03</t>
  </si>
  <si>
    <t>9/16-9/19/03</t>
  </si>
  <si>
    <t>10/3-10/10/03</t>
  </si>
  <si>
    <t>10/4-10/17/03</t>
  </si>
  <si>
    <t>10/18-10/31/03</t>
  </si>
  <si>
    <t>11/01-11/14/03</t>
  </si>
  <si>
    <t>11/15-11/28/03</t>
  </si>
  <si>
    <t>11/29-12/12/03</t>
  </si>
  <si>
    <t>12/3-12/26/03</t>
  </si>
  <si>
    <t>12/27-1/16/04</t>
  </si>
  <si>
    <t>Coffee Orders for December 2002</t>
  </si>
  <si>
    <t>Price/lb</t>
  </si>
  <si>
    <t>Lbs</t>
  </si>
  <si>
    <t>Santo Domingo</t>
  </si>
  <si>
    <t>Tanzania</t>
  </si>
  <si>
    <t>Celebes</t>
  </si>
  <si>
    <t>Total Celebes</t>
  </si>
  <si>
    <t>Total # of Celebes Orders</t>
  </si>
  <si>
    <t>Total # of Tanzania Orders</t>
  </si>
  <si>
    <t>Days</t>
  </si>
  <si>
    <t>Acme Company</t>
  </si>
  <si>
    <t>Monthly Total Widgets Sold</t>
  </si>
  <si>
    <t>This information is provided for the sole purpose of forecasting sales for Fiscal Year 2005-2006 . This information is confidential and is for internal use only. DO NOT DISTRIBUTE THIS INFORMATION</t>
  </si>
  <si>
    <t>Add the following numbers and put the total number in cell K1</t>
  </si>
  <si>
    <t>Divide these two answers. Put the answer in cell A4</t>
  </si>
  <si>
    <t>Multiply these two answers. Put the answer in cell A4</t>
  </si>
  <si>
    <t>Subtract  these two answers. Put the answer in cell A4</t>
  </si>
  <si>
    <t>Merge and center the title between cells A1 and M1</t>
  </si>
  <si>
    <t>Add the following numbers and put the answer is cell A5</t>
  </si>
  <si>
    <t>MAKE COLUMN H look exactly like column A. This means you will have to Merge H3 through H25 into one cell and WRAP the text.</t>
  </si>
  <si>
    <t xml:space="preserve">Click in cell A14 and manually write a formula to add the numbers in cell A2 through A13(do not use AUTOSUM) </t>
  </si>
  <si>
    <t>January</t>
  </si>
  <si>
    <t>February</t>
  </si>
  <si>
    <t>March</t>
  </si>
  <si>
    <t>April</t>
  </si>
  <si>
    <t>June</t>
  </si>
  <si>
    <t>Rent</t>
  </si>
  <si>
    <t>Investments</t>
  </si>
  <si>
    <t>Salary</t>
  </si>
  <si>
    <t>Utilities</t>
  </si>
  <si>
    <t>Title</t>
  </si>
  <si>
    <t>Los Angeles</t>
  </si>
  <si>
    <t>San Diego</t>
  </si>
  <si>
    <t>Totals</t>
  </si>
  <si>
    <t>Quarter 3</t>
  </si>
  <si>
    <t>Quarter 4</t>
  </si>
  <si>
    <t>Quarter 1 and 2 Total</t>
  </si>
  <si>
    <t>Item</t>
  </si>
  <si>
    <t>Travel</t>
  </si>
  <si>
    <t>Postage</t>
  </si>
  <si>
    <t>Supplies</t>
  </si>
  <si>
    <t>Advertising</t>
  </si>
  <si>
    <t>Scenario Number One Below Here</t>
  </si>
  <si>
    <t>Scenario Number Two Below Here</t>
  </si>
  <si>
    <t xml:space="preserve">Materials and Supplies </t>
  </si>
  <si>
    <t>budget</t>
  </si>
  <si>
    <t>Vendor</t>
  </si>
  <si>
    <t xml:space="preserve">Post date </t>
  </si>
  <si>
    <t>PO Amount</t>
  </si>
  <si>
    <t>Subtotal balance</t>
  </si>
  <si>
    <t>budgeted Balance</t>
  </si>
  <si>
    <t>Did we meet 1st Half Sales Goals of over $15,000 in one quarter?</t>
  </si>
  <si>
    <r>
      <t xml:space="preserve">If Quarter 1 </t>
    </r>
    <r>
      <rPr>
        <b/>
        <i/>
        <u/>
        <sz val="12"/>
        <color indexed="10"/>
        <rFont val="Arial"/>
        <family val="2"/>
      </rPr>
      <t>or</t>
    </r>
    <r>
      <rPr>
        <b/>
        <sz val="12"/>
        <color indexed="10"/>
        <rFont val="Arial"/>
        <family val="2"/>
      </rPr>
      <t xml:space="preserve"> Quarter 2 is greater than $15,000; return a value of True.  --- Put your answer in Cell G18</t>
    </r>
  </si>
  <si>
    <t>Annual Bonus Calculations</t>
  </si>
  <si>
    <t>Forecast Sales</t>
  </si>
  <si>
    <t>Actual Sales</t>
  </si>
  <si>
    <t>Murray</t>
  </si>
  <si>
    <t>Smith</t>
  </si>
  <si>
    <t>Green</t>
  </si>
  <si>
    <t>Jones</t>
  </si>
  <si>
    <t>Sales Region 5</t>
  </si>
  <si>
    <t>Sales Region 6</t>
  </si>
  <si>
    <t>Right Now ---&gt;</t>
  </si>
  <si>
    <t>Grand Total Sales</t>
  </si>
  <si>
    <t>Russell</t>
  </si>
  <si>
    <t>Bogart</t>
  </si>
  <si>
    <t>Monroe</t>
  </si>
  <si>
    <t>Tidwell</t>
  </si>
  <si>
    <t>Robertson</t>
  </si>
  <si>
    <t>Pinky</t>
  </si>
  <si>
    <t>Greene</t>
  </si>
  <si>
    <t>Goldberg</t>
  </si>
  <si>
    <t>Bonus/No?</t>
  </si>
  <si>
    <t>Sales Representative Bonus Spreadsheet</t>
  </si>
  <si>
    <t># of Contacts By Phone</t>
  </si>
  <si>
    <t>Bonus (Yes/No)</t>
  </si>
  <si>
    <t>Estimated Sales</t>
  </si>
  <si>
    <t>If there ACTUAL SALES (COLUMN C) is great than the ESTIMATED SALES (COLUMN B), they get the bonus (YES). If not, no (NO).</t>
  </si>
  <si>
    <r>
      <t xml:space="preserve">If there ACTUAL SALES (COLUMN C) is great than the ESTIMATED SALES (COLUMN B) </t>
    </r>
    <r>
      <rPr>
        <b/>
        <i/>
        <u/>
        <sz val="11"/>
        <rFont val="Arial"/>
        <family val="2"/>
      </rPr>
      <t>AND</t>
    </r>
    <r>
      <rPr>
        <b/>
        <sz val="11"/>
        <rFont val="Arial"/>
        <family val="2"/>
      </rPr>
      <t xml:space="preserve"> the # of Contacts By Phone is above 500….THEN THEY GET THE BONUS (TRUE) If not, no bonus (FALSE)</t>
    </r>
  </si>
  <si>
    <t>Commissions for 2005</t>
  </si>
  <si>
    <t>Deposits</t>
  </si>
  <si>
    <t>Withdrawals</t>
  </si>
  <si>
    <t>Balance</t>
  </si>
  <si>
    <t>Start Date</t>
  </si>
  <si>
    <t>End Date</t>
  </si>
  <si>
    <t>Number of Days Between</t>
  </si>
  <si>
    <t>Number of Workdays Between</t>
  </si>
  <si>
    <t>Holiday In October</t>
  </si>
  <si>
    <t>Months Between Two Dates</t>
  </si>
  <si>
    <t>How many days if October 8th is a holiday?</t>
  </si>
  <si>
    <t>How many days if October 9th is a holiday?</t>
  </si>
  <si>
    <t>How many days if October 20th is a holiday?</t>
  </si>
  <si>
    <t>The date</t>
  </si>
  <si>
    <t>Last Date Qualified</t>
  </si>
  <si>
    <t>Bark</t>
  </si>
  <si>
    <t>Todays Date</t>
  </si>
  <si>
    <t>days ago (below)</t>
  </si>
  <si>
    <t>Jackson</t>
  </si>
  <si>
    <t>Mills</t>
  </si>
  <si>
    <t>Turnier</t>
  </si>
  <si>
    <t>Garcia</t>
  </si>
  <si>
    <t>Gomez</t>
  </si>
  <si>
    <t>STEP 1:</t>
  </si>
  <si>
    <t xml:space="preserve">Hello Everyone from my Excel Level 3 class on Thursday, September 13th.                                                      In our class Mr. Michael Publicker asked a question regarding Conditional Formatting. Mr. Publicker wanted to know if there was a </t>
  </si>
  <si>
    <t>Pennuri</t>
  </si>
  <si>
    <t>Stevenson</t>
  </si>
  <si>
    <t>Lee</t>
  </si>
  <si>
    <t>Stratton</t>
  </si>
  <si>
    <t>STEP 2:</t>
  </si>
  <si>
    <t>Solution: I entered Todays date in cell B4 (using the formula we discussed in class =today().  I then added the number 30 to cell C2 and then created the formula in cell C4. Then I typed the dates in cells L2 through L12.  After typing the dates I highlig</t>
  </si>
  <si>
    <t>STEP 3:</t>
  </si>
  <si>
    <t>The sheer beauty of this solution is the idea behind "using formulas to get your answer". Because we used a formula to express todays date (in cell B4) this solution works magnificiently. Why? The formula in cell B4 changes everyday (updates automatically</t>
  </si>
  <si>
    <t>How would you create a running formula for this spreadsheet?</t>
  </si>
  <si>
    <t>RECRUITMENT STATUS</t>
  </si>
  <si>
    <t>Vacancies Filled June 2006</t>
  </si>
  <si>
    <t>Days to Accomplish Individual Recruitment Tasks</t>
  </si>
  <si>
    <t>Vacancy Filled</t>
  </si>
  <si>
    <t>Dept., Contact, &amp; Recruiter</t>
  </si>
  <si>
    <t>P-1 Rcvd @ HR</t>
  </si>
  <si>
    <t>Days to Prepare Rec Plan</t>
  </si>
  <si>
    <t>Days to Open Rec</t>
  </si>
  <si>
    <t>Days to Final Filing Date</t>
  </si>
  <si>
    <t>Days to Testing Complete</t>
  </si>
  <si>
    <t>Days to Certify List</t>
  </si>
  <si>
    <t>Days to Oral</t>
  </si>
  <si>
    <t>Cum. Days from P-1 Rcvd to Offer Made &amp; Accepted</t>
  </si>
  <si>
    <t>Days to P-2 Rcvd @ HR</t>
  </si>
  <si>
    <t>Days to Pre-Emp Testing Complete (Medical)</t>
  </si>
  <si>
    <t>Days to Hire Date</t>
  </si>
  <si>
    <t>Person(s) Selected</t>
  </si>
  <si>
    <t>Notes</t>
  </si>
  <si>
    <t>Account Clerk II</t>
  </si>
  <si>
    <t>PW, Jon Lue</t>
  </si>
  <si>
    <t>Brandi Lynn Becker</t>
  </si>
  <si>
    <t>Tamara Medina</t>
  </si>
  <si>
    <t>Assistant Planner</t>
  </si>
  <si>
    <t xml:space="preserve">Community Dev, </t>
  </si>
  <si>
    <t>Jeremy Sutton Standerfer</t>
  </si>
  <si>
    <t>N/A</t>
  </si>
  <si>
    <t>Associate Engineer</t>
  </si>
  <si>
    <t xml:space="preserve">PU </t>
  </si>
  <si>
    <t>Carlos Francisco Fuentes</t>
  </si>
  <si>
    <t>Alicia Alcaraz</t>
  </si>
  <si>
    <t>Open</t>
  </si>
  <si>
    <t>Associate Planner</t>
  </si>
  <si>
    <t>Gustavo Nolberto Gonzalez</t>
  </si>
  <si>
    <t>Communication Specialist</t>
  </si>
  <si>
    <t>PD, Andy Flores</t>
  </si>
  <si>
    <t>Michelle L Jensen</t>
  </si>
  <si>
    <t>This position required a Background Check</t>
  </si>
  <si>
    <t>Sandra Jones</t>
  </si>
  <si>
    <t>6/16/06, P</t>
  </si>
  <si>
    <t>Crime Analyst</t>
  </si>
  <si>
    <t>PD, Carlton Fuller</t>
  </si>
  <si>
    <t>Robert E. Balisi</t>
  </si>
  <si>
    <t>Customer Service Rep II</t>
  </si>
  <si>
    <t>Cindy An Herrera-Regalado</t>
  </si>
  <si>
    <t>Data CTRL Clerk</t>
  </si>
  <si>
    <t>Nikki G. Childs</t>
  </si>
  <si>
    <t>Elec. Admin Analyst</t>
  </si>
  <si>
    <t>PU , Elect</t>
  </si>
  <si>
    <t>No Record</t>
  </si>
  <si>
    <t>Irene Trejo Martinez</t>
  </si>
  <si>
    <t>6/2/06, P</t>
  </si>
  <si>
    <t>Engineer Tech</t>
  </si>
  <si>
    <t>PU, Elect</t>
  </si>
  <si>
    <t>Gary Jon Hironimus</t>
  </si>
  <si>
    <t>General Service Worker, FTP</t>
  </si>
  <si>
    <t>PW, Streets, Dan Batson</t>
  </si>
  <si>
    <t>Jeremiah E. Avila</t>
  </si>
  <si>
    <t>Marion Cronin</t>
  </si>
  <si>
    <t>Heavy Equipment Operator</t>
  </si>
  <si>
    <t>PWK
Dan Batson</t>
  </si>
  <si>
    <t>Anthony Rossetti</t>
  </si>
  <si>
    <t>Creation of New Exam was req.</t>
  </si>
  <si>
    <t>IT  Officer</t>
  </si>
  <si>
    <t>IT, Steve Reneker</t>
  </si>
  <si>
    <t>David Lloyd Hexem</t>
  </si>
  <si>
    <t>IT Officer</t>
  </si>
  <si>
    <t>Leyden L. Hahn</t>
  </si>
  <si>
    <t>Library Associate</t>
  </si>
  <si>
    <t>Library, Helene Luley</t>
  </si>
  <si>
    <t>Diana Ruth Wesling</t>
  </si>
  <si>
    <t>Maint. Electrician</t>
  </si>
  <si>
    <t>Gen. Serv, Ed Luke</t>
  </si>
  <si>
    <t>Edward G. English</t>
  </si>
  <si>
    <t>Maintenance Worker I</t>
  </si>
  <si>
    <t>P&amp;R, Shirley Bennett</t>
  </si>
  <si>
    <t>Bobby Gene Simmons</t>
  </si>
  <si>
    <t>Operations Manager</t>
  </si>
  <si>
    <t>PW, Sewer, Steve Schultz</t>
  </si>
  <si>
    <t>Craig Allen Justice</t>
  </si>
  <si>
    <t>OPEN</t>
  </si>
  <si>
    <t>Principal Mgmt Analyst</t>
  </si>
  <si>
    <t>City Mgr, Tom DeSantis</t>
  </si>
  <si>
    <t>Lee Scott Catlett</t>
  </si>
  <si>
    <t>Leo Gonzalez</t>
  </si>
  <si>
    <t>Police Services Rep</t>
  </si>
  <si>
    <t>Nicolle Aileen Macarter</t>
  </si>
  <si>
    <t>Proc/Cont Spec</t>
  </si>
  <si>
    <t>Fin, Purchasing, Art Torres</t>
  </si>
  <si>
    <t>James Russell Olson</t>
  </si>
  <si>
    <t>Rec SPC II</t>
  </si>
  <si>
    <t>PD, Karen Aquino</t>
  </si>
  <si>
    <t>Cheryl J. Underwood</t>
  </si>
  <si>
    <t>Rec Spc II</t>
  </si>
  <si>
    <t>Gabriela Alday</t>
  </si>
  <si>
    <t>Irma Ochoa</t>
  </si>
  <si>
    <t>Rec Spc III</t>
  </si>
  <si>
    <t>Donna J. Granillo</t>
  </si>
  <si>
    <t>Rec Sprc III</t>
  </si>
  <si>
    <t>Tamina Marie Duncan</t>
  </si>
  <si>
    <t>Marketing Project Assistant</t>
  </si>
  <si>
    <t>Development, Eva Yukatus</t>
  </si>
  <si>
    <t>Lawrence Berenato</t>
  </si>
  <si>
    <t>Wastewater Maitn. Mechanic</t>
  </si>
  <si>
    <t>PW, Dennis James</t>
  </si>
  <si>
    <t>Mark Ernest Otjen</t>
  </si>
  <si>
    <t>Water Apprentice</t>
  </si>
  <si>
    <t>PU , Water</t>
  </si>
  <si>
    <t>Roberto S. Ochoa</t>
  </si>
  <si>
    <t>Justin Beau Bruins</t>
  </si>
  <si>
    <t>PU, Water</t>
  </si>
  <si>
    <t>Eric Ontiveros Lomeli</t>
  </si>
  <si>
    <t>Kevin Lee Wohlfarth</t>
  </si>
  <si>
    <t>Water FLD HLP</t>
  </si>
  <si>
    <t>Dexter Cole</t>
  </si>
  <si>
    <t>Miguel Perez</t>
  </si>
  <si>
    <t>Water Mant. El</t>
  </si>
  <si>
    <t>Dean-Oliver Evangelio Cay</t>
  </si>
  <si>
    <t>Joseph Michael Gandara</t>
  </si>
  <si>
    <t>Average # of Days to Accomplish Individual Recruitment Tasks</t>
  </si>
  <si>
    <t>Germany Total Sales</t>
  </si>
  <si>
    <t>Italy Total Sales</t>
  </si>
  <si>
    <t>Total Money Left Over</t>
  </si>
  <si>
    <t>France Total Sales</t>
  </si>
  <si>
    <t>Today ---------&gt;</t>
  </si>
  <si>
    <t xml:space="preserve">Subtotal </t>
  </si>
  <si>
    <t>Now</t>
  </si>
  <si>
    <t>Today</t>
  </si>
  <si>
    <t>Please type your name in the cell below</t>
  </si>
  <si>
    <t>Welcome To The City of Beverly Hills</t>
  </si>
  <si>
    <t>First Name</t>
  </si>
  <si>
    <t>Last Name</t>
  </si>
  <si>
    <t>Department</t>
  </si>
  <si>
    <t>Widgets Sold North Region</t>
  </si>
  <si>
    <t>Widgets Sold South Region</t>
  </si>
  <si>
    <t>Widgets Sold East Region</t>
  </si>
  <si>
    <t>Widgets Sold West Region</t>
  </si>
  <si>
    <t>First Quart Total</t>
  </si>
  <si>
    <t>Minimum</t>
  </si>
  <si>
    <t>Maximum</t>
  </si>
  <si>
    <t>Countif</t>
  </si>
  <si>
    <t>Averageif</t>
  </si>
  <si>
    <t>Total Tanzania</t>
  </si>
  <si>
    <t>Average Tanzania</t>
  </si>
  <si>
    <t>sumifs</t>
  </si>
  <si>
    <t>countifs</t>
  </si>
  <si>
    <t>averageifs</t>
  </si>
  <si>
    <t>Average Celebes</t>
  </si>
  <si>
    <t>Total Santo Domingo</t>
  </si>
  <si>
    <t>Total # of Orders Santo Domingo</t>
  </si>
  <si>
    <t>Average Santo Domingo</t>
  </si>
  <si>
    <t>Sumif</t>
  </si>
  <si>
    <t/>
  </si>
  <si>
    <t>celebes &gt;60</t>
  </si>
  <si>
    <t>Celebes "and" &gt; 60 Lbs</t>
  </si>
  <si>
    <t>Sumifs</t>
  </si>
  <si>
    <t>Countifs</t>
  </si>
  <si>
    <t>AverageIfs</t>
  </si>
  <si>
    <t>Steve</t>
  </si>
  <si>
    <t>Lisa</t>
  </si>
  <si>
    <t>Cho</t>
  </si>
  <si>
    <t>Kim</t>
  </si>
  <si>
    <t>Zoe</t>
  </si>
  <si>
    <t>Tanesha</t>
  </si>
  <si>
    <t>Williams</t>
  </si>
  <si>
    <t>Maria</t>
  </si>
  <si>
    <t>Zummo</t>
  </si>
  <si>
    <t>Davenport</t>
  </si>
  <si>
    <t>Dave</t>
  </si>
  <si>
    <t>Sunshine Plates</t>
  </si>
  <si>
    <t>Red Solo Cups</t>
  </si>
  <si>
    <t>California Dreaming</t>
  </si>
  <si>
    <t>Driving Safety Classes</t>
  </si>
  <si>
    <t>Childrens PlayTime Books</t>
  </si>
  <si>
    <t>Telephone Time Teasets</t>
  </si>
  <si>
    <t>Bechtold</t>
  </si>
  <si>
    <t>Open Recruitment Current List was AvaliBechtold</t>
  </si>
  <si>
    <t>AvailBechtold Balance</t>
  </si>
  <si>
    <t>VariBechtold Unit Cost</t>
  </si>
  <si>
    <t>Total VariBechtold Cost</t>
  </si>
  <si>
    <t>Herrera</t>
  </si>
  <si>
    <t>30secondtraining.com</t>
  </si>
  <si>
    <t xml:space="preserve">     Tim</t>
  </si>
  <si>
    <t xml:space="preserve">     Steve</t>
  </si>
  <si>
    <t xml:space="preserve">           Tanesha</t>
  </si>
  <si>
    <t xml:space="preserve">   Maria</t>
  </si>
  <si>
    <t>Steve Jacobs</t>
  </si>
  <si>
    <t>Lisa Cho</t>
  </si>
  <si>
    <t>Kim Zoe</t>
  </si>
  <si>
    <t>Tanesha Williams</t>
  </si>
  <si>
    <t>Maria Zummo</t>
  </si>
  <si>
    <t>Kim Davenport</t>
  </si>
  <si>
    <t>Dave Smith</t>
  </si>
  <si>
    <t>2014 Sales Representative Bonus Spreadsheet</t>
  </si>
  <si>
    <t>WE</t>
  </si>
  <si>
    <t>RT</t>
  </si>
  <si>
    <t>AS</t>
  </si>
  <si>
    <t>GH</t>
  </si>
  <si>
    <t>ZX</t>
  </si>
  <si>
    <t>DF</t>
  </si>
  <si>
    <t>FG</t>
  </si>
  <si>
    <t xml:space="preserve">Juan </t>
  </si>
  <si>
    <t>Mike</t>
  </si>
  <si>
    <t>Kim Cho</t>
  </si>
  <si>
    <t>Juan  Garcia</t>
  </si>
  <si>
    <t>Mike Smith</t>
  </si>
  <si>
    <t>Hermosa Beach</t>
  </si>
  <si>
    <t>Beverly Hills</t>
  </si>
  <si>
    <t>Pasadena</t>
  </si>
  <si>
    <t>tim owens</t>
  </si>
  <si>
    <t>tanesha williams</t>
  </si>
  <si>
    <t>kim cho</t>
  </si>
  <si>
    <t>juan  garcia</t>
  </si>
  <si>
    <t>mike smith</t>
  </si>
  <si>
    <t>tvowens@outlook.com</t>
  </si>
  <si>
    <t>jnguyen@ibm.net</t>
  </si>
  <si>
    <t>msmith@boeing.com</t>
  </si>
  <si>
    <t>Date of Hire</t>
  </si>
  <si>
    <t>Male/Female</t>
  </si>
  <si>
    <t>Home State</t>
  </si>
  <si>
    <t>Phone Extension</t>
  </si>
  <si>
    <t>Mail Stop</t>
  </si>
  <si>
    <t>Part Time / Full Time</t>
  </si>
  <si>
    <t>Management / Front Line</t>
  </si>
  <si>
    <t>Vegetarian</t>
  </si>
  <si>
    <t>Vegan</t>
  </si>
  <si>
    <t>Male</t>
  </si>
  <si>
    <t>California</t>
  </si>
  <si>
    <t>MA</t>
  </si>
  <si>
    <t>Full Time</t>
  </si>
  <si>
    <t>Front Line</t>
  </si>
  <si>
    <t>Yes</t>
  </si>
  <si>
    <t>No</t>
  </si>
  <si>
    <t>Female</t>
  </si>
  <si>
    <t>Florida</t>
  </si>
  <si>
    <t>Part Time</t>
  </si>
  <si>
    <t>Management</t>
  </si>
  <si>
    <t>-</t>
  </si>
  <si>
    <t>Tim Owen</t>
  </si>
  <si>
    <t>Monday</t>
  </si>
  <si>
    <t>Tim Owens Microsoft Certified Trainer Hermos Beach California</t>
  </si>
  <si>
    <t>home</t>
  </si>
  <si>
    <t>styles</t>
  </si>
  <si>
    <t>conditional formatting</t>
  </si>
  <si>
    <t>highlight cell rules</t>
  </si>
  <si>
    <t>duplicate values</t>
  </si>
  <si>
    <t>data</t>
  </si>
  <si>
    <t>data tools</t>
  </si>
  <si>
    <t>remove duplicates</t>
  </si>
  <si>
    <t>text to columns</t>
  </si>
  <si>
    <t>data validation</t>
  </si>
  <si>
    <t>list</t>
  </si>
  <si>
    <t>top / bottom rules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</si>
</sst>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&quot;$&quot;#,##0.00"/>
    <numFmt numFmtId="167" formatCode="_(&quot;$&quot;* #,##0_);_(&quot;$&quot;* \(#,##0\);_(&quot;$&quot;* &quot;-&quot;??_);_(@_)"/>
    <numFmt numFmtId="168" formatCode="mm/dd/yy;@"/>
    <numFmt numFmtId="169" formatCode="m/d/yy;@"/>
    <numFmt numFmtId="170" formatCode="0.0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b/>
      <i/>
      <sz val="16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u/>
      <sz val="10"/>
      <color indexed="36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color indexed="9"/>
      <name val="Arial"/>
      <family val="2"/>
    </font>
    <font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sz val="2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b/>
      <i/>
      <u/>
      <sz val="12"/>
      <color indexed="10"/>
      <name val="Arial"/>
      <family val="2"/>
    </font>
    <font>
      <b/>
      <sz val="16"/>
      <name val="Arial"/>
      <family val="2"/>
    </font>
    <font>
      <b/>
      <sz val="11"/>
      <color indexed="9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b/>
      <i/>
      <u/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0"/>
      <color theme="5" tint="-0.249977111117893"/>
      <name val="Arial"/>
      <family val="2"/>
    </font>
    <font>
      <b/>
      <sz val="22"/>
      <name val="Arial"/>
      <family val="2"/>
    </font>
    <font>
      <b/>
      <sz val="20"/>
      <color rgb="FFFF0000"/>
      <name val="Arial"/>
      <family val="2"/>
    </font>
    <font>
      <sz val="11"/>
      <name val="Calibri"/>
      <family val="2"/>
    </font>
    <font>
      <sz val="10"/>
      <name val="Arial"/>
      <family val="2"/>
    </font>
    <font>
      <b/>
      <i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</fonts>
  <fills count="21">
    <fill>
      <patternFill patternType="none"/>
    </fill>
    <fill>
      <patternFill patternType="gray125"/>
    </fill>
    <fill>
      <patternFill patternType="solid">
        <fgColor indexed="20"/>
        <bgColor indexed="24"/>
      </patternFill>
    </fill>
    <fill>
      <patternFill patternType="solid">
        <fgColor indexed="22"/>
        <bgColor indexed="24"/>
      </patternFill>
    </fill>
    <fill>
      <patternFill patternType="solid">
        <fgColor indexed="9"/>
        <bgColor indexed="2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2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8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medium">
        <color indexed="22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2" fillId="0" borderId="0"/>
    <xf numFmtId="44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4" fillId="20" borderId="18"/>
    <xf numFmtId="0" fontId="2" fillId="0" borderId="0"/>
    <xf numFmtId="9" fontId="3" fillId="0" borderId="0" applyFont="0" applyFill="0" applyBorder="0" applyAlignment="0" applyProtection="0"/>
    <xf numFmtId="0" fontId="1" fillId="0" borderId="0"/>
    <xf numFmtId="0" fontId="56" fillId="0" borderId="0"/>
  </cellStyleXfs>
  <cellXfs count="415">
    <xf numFmtId="0" fontId="0" fillId="0" borderId="0" xfId="0"/>
    <xf numFmtId="0" fontId="0" fillId="0" borderId="0" xfId="0" applyProtection="1">
      <protection locked="0"/>
    </xf>
    <xf numFmtId="49" fontId="0" fillId="0" borderId="0" xfId="0" applyNumberFormat="1" applyProtection="1"/>
    <xf numFmtId="44" fontId="0" fillId="0" borderId="0" xfId="2" applyFont="1" applyAlignment="1" applyProtection="1">
      <alignment horizontal="left"/>
    </xf>
    <xf numFmtId="164" fontId="0" fillId="0" borderId="0" xfId="1" applyNumberFormat="1" applyFont="1" applyAlignment="1" applyProtection="1">
      <alignment horizontal="left"/>
      <protection locked="0"/>
    </xf>
    <xf numFmtId="44" fontId="0" fillId="0" borderId="0" xfId="2" applyFont="1" applyAlignment="1" applyProtection="1">
      <alignment horizontal="left"/>
      <protection locked="0"/>
    </xf>
    <xf numFmtId="43" fontId="0" fillId="0" borderId="0" xfId="1" applyFont="1" applyAlignment="1" applyProtection="1">
      <alignment horizontal="left"/>
      <protection locked="0"/>
    </xf>
    <xf numFmtId="0" fontId="8" fillId="0" borderId="0" xfId="0" applyFont="1"/>
    <xf numFmtId="14" fontId="8" fillId="0" borderId="0" xfId="0" applyNumberFormat="1" applyFont="1"/>
    <xf numFmtId="0" fontId="6" fillId="0" borderId="0" xfId="0" applyFont="1" applyAlignment="1"/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1" xfId="0" applyBorder="1"/>
    <xf numFmtId="0" fontId="5" fillId="0" borderId="0" xfId="0" applyFont="1"/>
    <xf numFmtId="0" fontId="0" fillId="0" borderId="2" xfId="0" applyBorder="1"/>
    <xf numFmtId="0" fontId="5" fillId="0" borderId="1" xfId="0" applyFont="1" applyBorder="1"/>
    <xf numFmtId="0" fontId="0" fillId="0" borderId="3" xfId="0" applyFill="1" applyBorder="1"/>
    <xf numFmtId="164" fontId="3" fillId="0" borderId="0" xfId="1" applyNumberFormat="1" applyAlignment="1">
      <alignment horizontal="left"/>
    </xf>
    <xf numFmtId="164" fontId="0" fillId="0" borderId="0" xfId="0" applyNumberFormat="1"/>
    <xf numFmtId="9" fontId="0" fillId="0" borderId="0" xfId="0" applyNumberFormat="1"/>
    <xf numFmtId="0" fontId="9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Continuous"/>
    </xf>
    <xf numFmtId="0" fontId="10" fillId="2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right"/>
    </xf>
    <xf numFmtId="0" fontId="12" fillId="2" borderId="4" xfId="0" applyFont="1" applyFill="1" applyBorder="1" applyAlignment="1">
      <alignment horizontal="right"/>
    </xf>
    <xf numFmtId="0" fontId="13" fillId="3" borderId="0" xfId="0" applyFont="1" applyFill="1" applyBorder="1" applyAlignment="1">
      <alignment horizontal="left"/>
    </xf>
    <xf numFmtId="6" fontId="3" fillId="0" borderId="0" xfId="2" applyNumberFormat="1" applyFont="1" applyFill="1" applyBorder="1" applyAlignment="1"/>
    <xf numFmtId="10" fontId="3" fillId="0" borderId="0" xfId="3" applyNumberFormat="1" applyFont="1" applyFill="1" applyBorder="1" applyAlignment="1"/>
    <xf numFmtId="165" fontId="3" fillId="0" borderId="0" xfId="3" applyNumberFormat="1" applyFont="1" applyFill="1" applyBorder="1" applyAlignment="1"/>
    <xf numFmtId="38" fontId="3" fillId="0" borderId="0" xfId="1" applyNumberFormat="1" applyFont="1" applyFill="1" applyBorder="1" applyAlignment="1"/>
    <xf numFmtId="0" fontId="14" fillId="3" borderId="5" xfId="0" applyFont="1" applyFill="1" applyBorder="1" applyAlignment="1">
      <alignment horizontal="left"/>
    </xf>
    <xf numFmtId="38" fontId="3" fillId="0" borderId="5" xfId="1" applyNumberFormat="1" applyFont="1" applyFill="1" applyBorder="1" applyAlignment="1"/>
    <xf numFmtId="10" fontId="3" fillId="0" borderId="5" xfId="3" applyNumberFormat="1" applyFont="1" applyFill="1" applyBorder="1" applyAlignment="1"/>
    <xf numFmtId="165" fontId="3" fillId="0" borderId="5" xfId="3" applyNumberFormat="1" applyFont="1" applyFill="1" applyBorder="1" applyAlignment="1"/>
    <xf numFmtId="0" fontId="14" fillId="3" borderId="0" xfId="0" applyFont="1" applyFill="1" applyBorder="1" applyAlignment="1">
      <alignment horizontal="left"/>
    </xf>
    <xf numFmtId="38" fontId="3" fillId="0" borderId="6" xfId="1" applyNumberFormat="1" applyFont="1" applyFill="1" applyBorder="1" applyAlignment="1"/>
    <xf numFmtId="0" fontId="0" fillId="0" borderId="0" xfId="0" applyFill="1" applyBorder="1" applyAlignment="1"/>
    <xf numFmtId="0" fontId="0" fillId="0" borderId="5" xfId="0" applyFill="1" applyBorder="1" applyAlignment="1"/>
    <xf numFmtId="0" fontId="14" fillId="3" borderId="7" xfId="0" applyFont="1" applyFill="1" applyBorder="1" applyAlignment="1">
      <alignment horizontal="left"/>
    </xf>
    <xf numFmtId="38" fontId="3" fillId="0" borderId="7" xfId="1" applyNumberFormat="1" applyFont="1" applyFill="1" applyBorder="1" applyAlignment="1"/>
    <xf numFmtId="10" fontId="3" fillId="0" borderId="7" xfId="3" applyNumberFormat="1" applyFont="1" applyFill="1" applyBorder="1" applyAlignment="1"/>
    <xf numFmtId="165" fontId="3" fillId="0" borderId="7" xfId="3" applyNumberFormat="1" applyFont="1" applyFill="1" applyBorder="1" applyAlignment="1"/>
    <xf numFmtId="0" fontId="0" fillId="0" borderId="0" xfId="0" quotePrefix="1" applyAlignment="1">
      <alignment horizontal="left"/>
    </xf>
    <xf numFmtId="0" fontId="16" fillId="0" borderId="0" xfId="0" applyFont="1"/>
    <xf numFmtId="0" fontId="17" fillId="0" borderId="0" xfId="0" applyFont="1"/>
    <xf numFmtId="0" fontId="3" fillId="0" borderId="0" xfId="0" applyFont="1"/>
    <xf numFmtId="0" fontId="18" fillId="0" borderId="8" xfId="0" applyFont="1" applyBorder="1"/>
    <xf numFmtId="0" fontId="18" fillId="0" borderId="0" xfId="0" applyFont="1" applyBorder="1" applyAlignment="1">
      <alignment horizontal="center"/>
    </xf>
    <xf numFmtId="43" fontId="18" fillId="0" borderId="0" xfId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0" xfId="0" applyFont="1" applyBorder="1"/>
    <xf numFmtId="0" fontId="18" fillId="0" borderId="6" xfId="0" applyFont="1" applyBorder="1" applyAlignment="1">
      <alignment horizontal="center"/>
    </xf>
    <xf numFmtId="43" fontId="18" fillId="0" borderId="6" xfId="1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4" fontId="18" fillId="0" borderId="8" xfId="0" applyNumberFormat="1" applyFont="1" applyBorder="1"/>
    <xf numFmtId="43" fontId="18" fillId="0" borderId="0" xfId="0" applyNumberFormat="1" applyFont="1" applyBorder="1"/>
    <xf numFmtId="43" fontId="18" fillId="0" borderId="9" xfId="0" applyNumberFormat="1" applyFont="1" applyBorder="1"/>
    <xf numFmtId="16" fontId="18" fillId="0" borderId="8" xfId="0" applyNumberFormat="1" applyFont="1" applyBorder="1"/>
    <xf numFmtId="43" fontId="18" fillId="0" borderId="0" xfId="1" applyFont="1"/>
    <xf numFmtId="43" fontId="18" fillId="0" borderId="0" xfId="1" applyFont="1" applyAlignment="1">
      <alignment horizontal="right"/>
    </xf>
    <xf numFmtId="0" fontId="19" fillId="0" borderId="8" xfId="0" applyFont="1" applyBorder="1"/>
    <xf numFmtId="0" fontId="18" fillId="0" borderId="12" xfId="0" applyFont="1" applyBorder="1"/>
    <xf numFmtId="43" fontId="18" fillId="0" borderId="13" xfId="0" applyNumberFormat="1" applyFont="1" applyBorder="1"/>
    <xf numFmtId="43" fontId="18" fillId="0" borderId="13" xfId="1" applyFont="1" applyBorder="1" applyAlignment="1">
      <alignment horizontal="center"/>
    </xf>
    <xf numFmtId="43" fontId="18" fillId="0" borderId="14" xfId="0" applyNumberFormat="1" applyFont="1" applyBorder="1"/>
    <xf numFmtId="2" fontId="16" fillId="0" borderId="0" xfId="1" applyNumberFormat="1" applyFont="1" applyAlignment="1">
      <alignment horizontal="center"/>
    </xf>
    <xf numFmtId="43" fontId="16" fillId="0" borderId="0" xfId="1" applyFont="1" applyAlignment="1">
      <alignment horizontal="center"/>
    </xf>
    <xf numFmtId="2" fontId="0" fillId="0" borderId="0" xfId="0" applyNumberFormat="1"/>
    <xf numFmtId="166" fontId="0" fillId="0" borderId="0" xfId="0" applyNumberFormat="1"/>
    <xf numFmtId="166" fontId="5" fillId="0" borderId="0" xfId="0" applyNumberFormat="1" applyFont="1"/>
    <xf numFmtId="7" fontId="0" fillId="0" borderId="0" xfId="2" applyNumberFormat="1" applyFont="1"/>
    <xf numFmtId="7" fontId="5" fillId="0" borderId="0" xfId="2" applyNumberFormat="1" applyFont="1"/>
    <xf numFmtId="14" fontId="0" fillId="0" borderId="1" xfId="0" applyNumberFormat="1" applyBorder="1"/>
    <xf numFmtId="166" fontId="0" fillId="0" borderId="1" xfId="0" applyNumberFormat="1" applyBorder="1"/>
    <xf numFmtId="7" fontId="0" fillId="0" borderId="1" xfId="2" applyNumberFormat="1" applyFont="1" applyBorder="1"/>
    <xf numFmtId="44" fontId="20" fillId="0" borderId="0" xfId="2" applyFont="1"/>
    <xf numFmtId="0" fontId="20" fillId="0" borderId="0" xfId="0" applyFont="1"/>
    <xf numFmtId="0" fontId="0" fillId="0" borderId="0" xfId="0" applyBorder="1"/>
    <xf numFmtId="0" fontId="0" fillId="0" borderId="0" xfId="0" applyNumberFormat="1" applyBorder="1"/>
    <xf numFmtId="0" fontId="5" fillId="0" borderId="0" xfId="0" applyFont="1" applyAlignment="1">
      <alignment horizontal="left"/>
    </xf>
    <xf numFmtId="0" fontId="22" fillId="3" borderId="1" xfId="0" applyFont="1" applyFill="1" applyBorder="1" applyAlignment="1">
      <alignment horizontal="left"/>
    </xf>
    <xf numFmtId="0" fontId="21" fillId="3" borderId="1" xfId="0" applyFont="1" applyFill="1" applyBorder="1" applyAlignment="1"/>
    <xf numFmtId="0" fontId="23" fillId="3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21" fillId="4" borderId="1" xfId="0" applyFont="1" applyFill="1" applyBorder="1" applyAlignment="1"/>
    <xf numFmtId="0" fontId="0" fillId="0" borderId="9" xfId="0" applyBorder="1"/>
    <xf numFmtId="0" fontId="0" fillId="0" borderId="8" xfId="0" applyBorder="1"/>
    <xf numFmtId="0" fontId="5" fillId="0" borderId="9" xfId="0" applyFont="1" applyBorder="1"/>
    <xf numFmtId="0" fontId="5" fillId="0" borderId="0" xfId="0" applyFont="1" applyBorder="1"/>
    <xf numFmtId="0" fontId="5" fillId="0" borderId="8" xfId="0" applyFont="1" applyBorder="1"/>
    <xf numFmtId="0" fontId="0" fillId="0" borderId="9" xfId="0" quotePrefix="1" applyBorder="1" applyAlignment="1">
      <alignment horizontal="left"/>
    </xf>
    <xf numFmtId="0" fontId="0" fillId="0" borderId="11" xfId="0" applyBorder="1"/>
    <xf numFmtId="0" fontId="0" fillId="0" borderId="6" xfId="0" applyBorder="1"/>
    <xf numFmtId="0" fontId="0" fillId="0" borderId="10" xfId="0" applyBorder="1"/>
    <xf numFmtId="0" fontId="0" fillId="0" borderId="1" xfId="0" quotePrefix="1" applyBorder="1" applyAlignment="1">
      <alignment horizontal="left"/>
    </xf>
    <xf numFmtId="0" fontId="6" fillId="0" borderId="15" xfId="0" applyFont="1" applyFill="1" applyBorder="1" applyAlignment="1"/>
    <xf numFmtId="0" fontId="6" fillId="0" borderId="5" xfId="0" applyFont="1" applyFill="1" applyBorder="1" applyAlignment="1"/>
    <xf numFmtId="0" fontId="6" fillId="0" borderId="16" xfId="0" applyFont="1" applyFill="1" applyBorder="1" applyAlignment="1"/>
    <xf numFmtId="0" fontId="0" fillId="5" borderId="0" xfId="0" applyFill="1"/>
    <xf numFmtId="0" fontId="25" fillId="5" borderId="0" xfId="0" applyFont="1" applyFill="1"/>
    <xf numFmtId="0" fontId="26" fillId="5" borderId="0" xfId="0" applyFont="1" applyFill="1"/>
    <xf numFmtId="0" fontId="24" fillId="0" borderId="2" xfId="0" applyFont="1" applyBorder="1" applyAlignment="1">
      <alignment horizontal="left" vertical="center" readingOrder="1"/>
    </xf>
    <xf numFmtId="0" fontId="24" fillId="0" borderId="3" xfId="0" applyFont="1" applyBorder="1" applyAlignment="1">
      <alignment horizontal="left" vertical="center" readingOrder="1"/>
    </xf>
    <xf numFmtId="0" fontId="24" fillId="0" borderId="17" xfId="0" applyFont="1" applyBorder="1" applyAlignment="1">
      <alignment horizontal="left" vertical="center" readingOrder="1"/>
    </xf>
    <xf numFmtId="0" fontId="27" fillId="0" borderId="0" xfId="0" applyFont="1"/>
    <xf numFmtId="0" fontId="27" fillId="0" borderId="0" xfId="0" applyFont="1" applyAlignment="1">
      <alignment horizontal="center" vertical="top" wrapText="1"/>
    </xf>
    <xf numFmtId="0" fontId="0" fillId="0" borderId="0" xfId="0" applyNumberFormat="1" applyFont="1" applyFill="1" applyBorder="1" applyAlignment="1"/>
    <xf numFmtId="0" fontId="0" fillId="0" borderId="0" xfId="2" applyNumberFormat="1" applyFont="1" applyFill="1" applyBorder="1" applyAlignment="1"/>
    <xf numFmtId="0" fontId="0" fillId="0" borderId="0" xfId="3" applyNumberFormat="1" applyFont="1" applyFill="1" applyBorder="1" applyAlignment="1"/>
    <xf numFmtId="0" fontId="0" fillId="0" borderId="0" xfId="1" applyNumberFormat="1" applyFont="1" applyFill="1" applyBorder="1" applyAlignment="1"/>
    <xf numFmtId="0" fontId="6" fillId="0" borderId="18" xfId="0" applyFont="1" applyBorder="1"/>
    <xf numFmtId="0" fontId="6" fillId="0" borderId="19" xfId="0" applyFont="1" applyBorder="1"/>
    <xf numFmtId="0" fontId="6" fillId="0" borderId="20" xfId="0" applyFont="1" applyBorder="1"/>
    <xf numFmtId="0" fontId="6" fillId="0" borderId="21" xfId="0" applyFont="1" applyBorder="1"/>
    <xf numFmtId="44" fontId="3" fillId="0" borderId="0" xfId="2" applyBorder="1"/>
    <xf numFmtId="44" fontId="3" fillId="0" borderId="22" xfId="2" applyBorder="1"/>
    <xf numFmtId="44" fontId="3" fillId="0" borderId="6" xfId="2" applyBorder="1"/>
    <xf numFmtId="44" fontId="3" fillId="0" borderId="23" xfId="2" applyBorder="1"/>
    <xf numFmtId="0" fontId="6" fillId="0" borderId="24" xfId="0" applyFont="1" applyBorder="1"/>
    <xf numFmtId="44" fontId="3" fillId="0" borderId="25" xfId="2" applyBorder="1"/>
    <xf numFmtId="44" fontId="3" fillId="0" borderId="26" xfId="2" applyBorder="1"/>
    <xf numFmtId="6" fontId="0" fillId="0" borderId="0" xfId="0" applyNumberFormat="1"/>
    <xf numFmtId="0" fontId="28" fillId="0" borderId="0" xfId="0" applyFont="1"/>
    <xf numFmtId="0" fontId="29" fillId="0" borderId="0" xfId="0" applyFont="1"/>
    <xf numFmtId="0" fontId="30" fillId="0" borderId="0" xfId="0" applyFont="1"/>
    <xf numFmtId="0" fontId="12" fillId="2" borderId="4" xfId="0" applyFont="1" applyFill="1" applyBorder="1" applyAlignment="1">
      <alignment horizontal="center" vertical="center" wrapText="1"/>
    </xf>
    <xf numFmtId="165" fontId="20" fillId="0" borderId="0" xfId="3" applyNumberFormat="1" applyFont="1" applyFill="1" applyBorder="1" applyAlignment="1"/>
    <xf numFmtId="0" fontId="0" fillId="0" borderId="0" xfId="0" applyAlignment="1">
      <alignment horizontal="left" vertical="center" wrapText="1"/>
    </xf>
    <xf numFmtId="0" fontId="11" fillId="2" borderId="27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right"/>
    </xf>
    <xf numFmtId="0" fontId="11" fillId="2" borderId="22" xfId="0" applyFont="1" applyFill="1" applyBorder="1" applyAlignment="1">
      <alignment horizontal="right"/>
    </xf>
    <xf numFmtId="0" fontId="20" fillId="0" borderId="0" xfId="0" applyFont="1" applyBorder="1"/>
    <xf numFmtId="0" fontId="30" fillId="0" borderId="0" xfId="0" applyFont="1" applyFill="1"/>
    <xf numFmtId="0" fontId="6" fillId="0" borderId="0" xfId="0" applyFont="1" applyFill="1"/>
    <xf numFmtId="0" fontId="6" fillId="6" borderId="1" xfId="0" applyFont="1" applyFill="1" applyBorder="1"/>
    <xf numFmtId="44" fontId="6" fillId="6" borderId="1" xfId="2" applyFont="1" applyFill="1" applyBorder="1"/>
    <xf numFmtId="0" fontId="30" fillId="6" borderId="1" xfId="0" applyFont="1" applyFill="1" applyBorder="1"/>
    <xf numFmtId="0" fontId="6" fillId="7" borderId="1" xfId="0" applyFont="1" applyFill="1" applyBorder="1"/>
    <xf numFmtId="44" fontId="6" fillId="7" borderId="1" xfId="2" applyFont="1" applyFill="1" applyBorder="1"/>
    <xf numFmtId="0" fontId="30" fillId="7" borderId="1" xfId="0" applyFont="1" applyFill="1" applyBorder="1"/>
    <xf numFmtId="44" fontId="30" fillId="7" borderId="1" xfId="0" applyNumberFormat="1" applyFont="1" applyFill="1" applyBorder="1"/>
    <xf numFmtId="0" fontId="0" fillId="0" borderId="27" xfId="0" applyBorder="1"/>
    <xf numFmtId="0" fontId="0" fillId="0" borderId="22" xfId="0" applyBorder="1"/>
    <xf numFmtId="0" fontId="0" fillId="0" borderId="27" xfId="0" quotePrefix="1" applyBorder="1" applyAlignment="1">
      <alignment horizontal="left"/>
    </xf>
    <xf numFmtId="0" fontId="0" fillId="0" borderId="28" xfId="0" applyBorder="1"/>
    <xf numFmtId="0" fontId="0" fillId="0" borderId="25" xfId="0" applyBorder="1"/>
    <xf numFmtId="0" fontId="0" fillId="0" borderId="26" xfId="0" applyBorder="1"/>
    <xf numFmtId="0" fontId="5" fillId="8" borderId="15" xfId="0" applyFont="1" applyFill="1" applyBorder="1"/>
    <xf numFmtId="0" fontId="5" fillId="8" borderId="5" xfId="0" applyFont="1" applyFill="1" applyBorder="1"/>
    <xf numFmtId="0" fontId="5" fillId="8" borderId="16" xfId="0" applyFont="1" applyFill="1" applyBorder="1"/>
    <xf numFmtId="0" fontId="0" fillId="0" borderId="0" xfId="0" applyBorder="1" applyAlignment="1">
      <alignment horizontal="center"/>
    </xf>
    <xf numFmtId="0" fontId="0" fillId="0" borderId="29" xfId="0" applyBorder="1"/>
    <xf numFmtId="0" fontId="0" fillId="0" borderId="30" xfId="0" applyBorder="1"/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8" borderId="1" xfId="0" applyFont="1" applyFill="1" applyBorder="1"/>
    <xf numFmtId="0" fontId="28" fillId="9" borderId="0" xfId="0" applyFont="1" applyFill="1" applyAlignment="1">
      <alignment horizontal="center"/>
    </xf>
    <xf numFmtId="14" fontId="0" fillId="0" borderId="19" xfId="0" applyNumberFormat="1" applyBorder="1"/>
    <xf numFmtId="14" fontId="0" fillId="0" borderId="20" xfId="0" applyNumberFormat="1" applyBorder="1"/>
    <xf numFmtId="0" fontId="0" fillId="0" borderId="19" xfId="0" applyBorder="1"/>
    <xf numFmtId="0" fontId="0" fillId="0" borderId="20" xfId="0" applyBorder="1"/>
    <xf numFmtId="0" fontId="0" fillId="6" borderId="27" xfId="0" applyFill="1" applyBorder="1"/>
    <xf numFmtId="0" fontId="0" fillId="6" borderId="0" xfId="0" applyFill="1" applyBorder="1"/>
    <xf numFmtId="0" fontId="0" fillId="6" borderId="22" xfId="0" applyFill="1" applyBorder="1"/>
    <xf numFmtId="0" fontId="0" fillId="6" borderId="27" xfId="0" quotePrefix="1" applyFill="1" applyBorder="1" applyAlignment="1">
      <alignment horizontal="left"/>
    </xf>
    <xf numFmtId="0" fontId="0" fillId="6" borderId="28" xfId="0" applyFill="1" applyBorder="1"/>
    <xf numFmtId="0" fontId="0" fillId="6" borderId="25" xfId="0" applyFill="1" applyBorder="1"/>
    <xf numFmtId="0" fontId="0" fillId="6" borderId="26" xfId="0" applyFill="1" applyBorder="1"/>
    <xf numFmtId="0" fontId="33" fillId="10" borderId="33" xfId="0" applyFont="1" applyFill="1" applyBorder="1"/>
    <xf numFmtId="0" fontId="33" fillId="10" borderId="34" xfId="0" applyFont="1" applyFill="1" applyBorder="1"/>
    <xf numFmtId="0" fontId="33" fillId="10" borderId="35" xfId="0" applyFont="1" applyFill="1" applyBorder="1"/>
    <xf numFmtId="0" fontId="20" fillId="0" borderId="0" xfId="0" applyFont="1" applyFill="1" applyBorder="1"/>
    <xf numFmtId="0" fontId="30" fillId="0" borderId="27" xfId="0" applyFont="1" applyFill="1" applyBorder="1" applyAlignment="1"/>
    <xf numFmtId="0" fontId="30" fillId="0" borderId="22" xfId="0" applyFont="1" applyFill="1" applyBorder="1" applyAlignment="1">
      <alignment horizontal="center"/>
    </xf>
    <xf numFmtId="0" fontId="30" fillId="0" borderId="22" xfId="0" applyFont="1" applyFill="1" applyBorder="1" applyAlignment="1"/>
    <xf numFmtId="0" fontId="30" fillId="0" borderId="22" xfId="0" applyFont="1" applyBorder="1"/>
    <xf numFmtId="0" fontId="30" fillId="0" borderId="28" xfId="0" applyFont="1" applyFill="1" applyBorder="1" applyAlignment="1"/>
    <xf numFmtId="0" fontId="30" fillId="0" borderId="26" xfId="0" applyFont="1" applyBorder="1"/>
    <xf numFmtId="0" fontId="36" fillId="2" borderId="27" xfId="0" applyFont="1" applyFill="1" applyBorder="1" applyAlignment="1">
      <alignment horizontal="right"/>
    </xf>
    <xf numFmtId="0" fontId="36" fillId="2" borderId="0" xfId="0" applyFont="1" applyFill="1" applyBorder="1" applyAlignment="1">
      <alignment horizontal="right"/>
    </xf>
    <xf numFmtId="0" fontId="36" fillId="2" borderId="22" xfId="0" applyFont="1" applyFill="1" applyBorder="1" applyAlignment="1">
      <alignment horizontal="center"/>
    </xf>
    <xf numFmtId="0" fontId="30" fillId="0" borderId="1" xfId="0" applyFont="1" applyFill="1" applyBorder="1" applyAlignment="1"/>
    <xf numFmtId="0" fontId="30" fillId="0" borderId="1" xfId="0" applyFont="1" applyFill="1" applyBorder="1" applyAlignment="1">
      <alignment horizontal="center"/>
    </xf>
    <xf numFmtId="0" fontId="38" fillId="12" borderId="1" xfId="0" applyFont="1" applyFill="1" applyBorder="1" applyAlignment="1">
      <alignment horizontal="right"/>
    </xf>
    <xf numFmtId="0" fontId="39" fillId="12" borderId="1" xfId="0" applyFont="1" applyFill="1" applyBorder="1" applyAlignment="1">
      <alignment horizontal="right"/>
    </xf>
    <xf numFmtId="0" fontId="39" fillId="12" borderId="1" xfId="0" applyFont="1" applyFill="1" applyBorder="1" applyAlignment="1">
      <alignment horizontal="center"/>
    </xf>
    <xf numFmtId="167" fontId="30" fillId="0" borderId="1" xfId="2" applyNumberFormat="1" applyFont="1" applyFill="1" applyBorder="1" applyAlignment="1"/>
    <xf numFmtId="167" fontId="30" fillId="0" borderId="1" xfId="2" applyNumberFormat="1" applyFont="1" applyFill="1" applyBorder="1" applyAlignment="1">
      <alignment horizontal="center"/>
    </xf>
    <xf numFmtId="167" fontId="30" fillId="0" borderId="0" xfId="2" applyNumberFormat="1" applyFont="1" applyFill="1" applyBorder="1" applyAlignment="1"/>
    <xf numFmtId="167" fontId="30" fillId="0" borderId="25" xfId="2" applyNumberFormat="1" applyFont="1" applyFill="1" applyBorder="1" applyAlignment="1"/>
    <xf numFmtId="0" fontId="5" fillId="0" borderId="33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35" xfId="0" applyFont="1" applyBorder="1"/>
    <xf numFmtId="0" fontId="5" fillId="0" borderId="22" xfId="0" applyFont="1" applyBorder="1"/>
    <xf numFmtId="0" fontId="5" fillId="0" borderId="26" xfId="0" applyFont="1" applyBorder="1"/>
    <xf numFmtId="0" fontId="0" fillId="8" borderId="0" xfId="0" applyFill="1"/>
    <xf numFmtId="0" fontId="5" fillId="8" borderId="0" xfId="0" applyFont="1" applyFill="1"/>
    <xf numFmtId="0" fontId="0" fillId="8" borderId="1" xfId="0" applyFill="1" applyBorder="1"/>
    <xf numFmtId="0" fontId="0" fillId="8" borderId="2" xfId="0" applyFill="1" applyBorder="1"/>
    <xf numFmtId="0" fontId="43" fillId="9" borderId="0" xfId="0" applyFont="1" applyFill="1"/>
    <xf numFmtId="0" fontId="5" fillId="13" borderId="1" xfId="0" applyFont="1" applyFill="1" applyBorder="1"/>
    <xf numFmtId="2" fontId="0" fillId="0" borderId="1" xfId="0" applyNumberFormat="1" applyBorder="1"/>
    <xf numFmtId="14" fontId="0" fillId="0" borderId="0" xfId="0" applyNumberFormat="1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 wrapText="1"/>
    </xf>
    <xf numFmtId="14" fontId="0" fillId="0" borderId="18" xfId="0" applyNumberFormat="1" applyBorder="1"/>
    <xf numFmtId="14" fontId="0" fillId="0" borderId="0" xfId="0" applyNumberFormat="1" applyFill="1"/>
    <xf numFmtId="0" fontId="45" fillId="0" borderId="0" xfId="0" applyFont="1" applyAlignment="1">
      <alignment vertical="top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45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44" fontId="44" fillId="14" borderId="0" xfId="2" applyFont="1" applyFill="1" applyAlignment="1">
      <alignment horizontal="left" wrapText="1"/>
    </xf>
    <xf numFmtId="0" fontId="47" fillId="0" borderId="37" xfId="0" applyNumberFormat="1" applyFont="1" applyBorder="1" applyAlignment="1" applyProtection="1">
      <alignment horizontal="center" vertical="top" wrapText="1"/>
      <protection locked="0"/>
    </xf>
    <xf numFmtId="44" fontId="0" fillId="0" borderId="0" xfId="2" applyFont="1"/>
    <xf numFmtId="44" fontId="0" fillId="15" borderId="38" xfId="2" applyFont="1" applyFill="1" applyBorder="1" applyAlignment="1">
      <alignment vertical="top" wrapText="1"/>
    </xf>
    <xf numFmtId="39" fontId="0" fillId="0" borderId="0" xfId="2" applyNumberFormat="1" applyFont="1"/>
    <xf numFmtId="0" fontId="47" fillId="0" borderId="39" xfId="0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47" fillId="14" borderId="4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0" xfId="0" quotePrefix="1" applyNumberFormat="1" applyFont="1" applyFill="1" applyBorder="1" applyAlignment="1" applyProtection="1">
      <alignment horizontal="center" vertical="center" wrapText="1"/>
      <protection locked="0"/>
    </xf>
    <xf numFmtId="0" fontId="47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Protection="1">
      <protection locked="0"/>
    </xf>
    <xf numFmtId="0" fontId="47" fillId="0" borderId="17" xfId="0" applyNumberFormat="1" applyFont="1" applyBorder="1" applyAlignment="1" applyProtection="1">
      <alignment horizontal="center" vertical="top" wrapText="1"/>
      <protection locked="0"/>
    </xf>
    <xf numFmtId="1" fontId="47" fillId="0" borderId="42" xfId="0" applyNumberFormat="1" applyFont="1" applyFill="1" applyBorder="1" applyAlignment="1" applyProtection="1">
      <alignment horizontal="center" vertical="top" wrapText="1"/>
      <protection locked="0"/>
    </xf>
    <xf numFmtId="1" fontId="47" fillId="14" borderId="42" xfId="0" applyNumberFormat="1" applyFont="1" applyFill="1" applyBorder="1" applyAlignment="1" applyProtection="1">
      <alignment horizontal="center" vertical="top" wrapText="1"/>
      <protection locked="0"/>
    </xf>
    <xf numFmtId="1" fontId="47" fillId="0" borderId="42" xfId="0" applyNumberFormat="1" applyFont="1" applyBorder="1" applyAlignment="1" applyProtection="1">
      <alignment horizontal="center" vertical="top" wrapText="1"/>
      <protection locked="0"/>
    </xf>
    <xf numFmtId="0" fontId="0" fillId="0" borderId="0" xfId="0" applyAlignment="1">
      <alignment wrapText="1"/>
    </xf>
    <xf numFmtId="0" fontId="47" fillId="0" borderId="43" xfId="0" applyNumberFormat="1" applyFont="1" applyBorder="1" applyAlignment="1" applyProtection="1">
      <alignment horizontal="center" vertical="top" wrapText="1"/>
      <protection locked="0"/>
    </xf>
    <xf numFmtId="168" fontId="47" fillId="0" borderId="43" xfId="0" applyNumberFormat="1" applyFont="1" applyFill="1" applyBorder="1" applyAlignment="1" applyProtection="1">
      <alignment horizontal="center" vertical="top" wrapText="1"/>
      <protection locked="0"/>
    </xf>
    <xf numFmtId="168" fontId="47" fillId="14" borderId="43" xfId="0" applyNumberFormat="1" applyFont="1" applyFill="1" applyBorder="1" applyAlignment="1" applyProtection="1">
      <alignment horizontal="center" vertical="top" wrapText="1"/>
      <protection locked="0"/>
    </xf>
    <xf numFmtId="168" fontId="47" fillId="0" borderId="43" xfId="0" applyNumberFormat="1" applyFont="1" applyBorder="1" applyAlignment="1" applyProtection="1">
      <alignment horizontal="center" vertical="top" wrapText="1"/>
      <protection locked="0"/>
    </xf>
    <xf numFmtId="0" fontId="47" fillId="0" borderId="17" xfId="0" applyNumberFormat="1" applyFont="1" applyFill="1" applyBorder="1" applyAlignment="1" applyProtection="1">
      <alignment horizontal="center" vertical="top" wrapText="1"/>
      <protection locked="0"/>
    </xf>
    <xf numFmtId="1" fontId="47" fillId="0" borderId="17" xfId="0" applyNumberFormat="1" applyFont="1" applyFill="1" applyBorder="1" applyAlignment="1" applyProtection="1">
      <alignment horizontal="center" vertical="top" wrapText="1"/>
      <protection locked="0"/>
    </xf>
    <xf numFmtId="1" fontId="47" fillId="0" borderId="17" xfId="0" applyNumberFormat="1" applyFont="1" applyBorder="1" applyAlignment="1" applyProtection="1">
      <alignment horizontal="center" vertical="top" wrapText="1"/>
      <protection locked="0"/>
    </xf>
    <xf numFmtId="0" fontId="47" fillId="0" borderId="1" xfId="0" applyNumberFormat="1" applyFont="1" applyBorder="1" applyAlignment="1" applyProtection="1">
      <alignment horizontal="center" vertical="top" wrapText="1"/>
      <protection locked="0"/>
    </xf>
    <xf numFmtId="168" fontId="47" fillId="0" borderId="1" xfId="0" applyNumberFormat="1" applyFont="1" applyFill="1" applyBorder="1" applyAlignment="1" applyProtection="1">
      <alignment horizontal="center" vertical="top" wrapText="1"/>
      <protection locked="0"/>
    </xf>
    <xf numFmtId="168" fontId="47" fillId="14" borderId="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42" xfId="0" applyNumberFormat="1" applyFont="1" applyFill="1" applyBorder="1" applyAlignment="1" applyProtection="1">
      <alignment horizontal="center" vertical="top" wrapText="1"/>
      <protection locked="0"/>
    </xf>
    <xf numFmtId="168" fontId="47" fillId="0" borderId="2" xfId="0" applyNumberFormat="1" applyFont="1" applyFill="1" applyBorder="1" applyAlignment="1" applyProtection="1">
      <alignment horizontal="center" vertical="top" wrapText="1"/>
      <protection locked="0"/>
    </xf>
    <xf numFmtId="168" fontId="47" fillId="14" borderId="2" xfId="0" applyNumberFormat="1" applyFont="1" applyFill="1" applyBorder="1" applyAlignment="1" applyProtection="1">
      <alignment horizontal="center" vertical="top" wrapText="1"/>
      <protection locked="0"/>
    </xf>
    <xf numFmtId="0" fontId="47" fillId="0" borderId="2" xfId="0" applyNumberFormat="1" applyFont="1" applyBorder="1" applyAlignment="1" applyProtection="1">
      <alignment horizontal="center" vertical="top" wrapText="1"/>
      <protection locked="0"/>
    </xf>
    <xf numFmtId="0" fontId="47" fillId="0" borderId="44" xfId="0" applyNumberFormat="1" applyFont="1" applyBorder="1" applyAlignment="1">
      <alignment vertical="top" wrapText="1"/>
    </xf>
    <xf numFmtId="0" fontId="47" fillId="0" borderId="42" xfId="0" applyNumberFormat="1" applyFont="1" applyBorder="1" applyAlignment="1" applyProtection="1">
      <alignment horizontal="center" vertical="top" wrapText="1"/>
      <protection locked="0"/>
    </xf>
    <xf numFmtId="169" fontId="47" fillId="0" borderId="43" xfId="0" applyNumberFormat="1" applyFont="1" applyFill="1" applyBorder="1" applyAlignment="1" applyProtection="1">
      <alignment horizontal="center" vertical="top" wrapText="1"/>
      <protection locked="0"/>
    </xf>
    <xf numFmtId="0" fontId="47" fillId="0" borderId="43" xfId="0" applyNumberFormat="1" applyFont="1" applyFill="1" applyBorder="1" applyAlignment="1" applyProtection="1">
      <alignment horizontal="center" vertical="top" wrapText="1"/>
      <protection locked="0"/>
    </xf>
    <xf numFmtId="2" fontId="47" fillId="14" borderId="40" xfId="0" applyNumberFormat="1" applyFont="1" applyFill="1" applyBorder="1" applyAlignment="1" applyProtection="1">
      <alignment horizontal="center" vertical="center" wrapText="1"/>
      <protection locked="0"/>
    </xf>
    <xf numFmtId="0" fontId="47" fillId="14" borderId="41" xfId="0" applyNumberFormat="1" applyFont="1" applyFill="1" applyBorder="1" applyAlignment="1" applyProtection="1">
      <alignment horizontal="center" vertical="center" wrapText="1"/>
      <protection locked="0"/>
    </xf>
    <xf numFmtId="0" fontId="35" fillId="16" borderId="63" xfId="0" applyFont="1" applyFill="1" applyBorder="1"/>
    <xf numFmtId="0" fontId="35" fillId="16" borderId="63" xfId="0" applyFont="1" applyFill="1" applyBorder="1" applyAlignment="1">
      <alignment horizontal="center"/>
    </xf>
    <xf numFmtId="0" fontId="42" fillId="0" borderId="0" xfId="0" applyFont="1"/>
    <xf numFmtId="0" fontId="28" fillId="17" borderId="0" xfId="0" applyFont="1" applyFill="1" applyAlignment="1">
      <alignment horizontal="center"/>
    </xf>
    <xf numFmtId="14" fontId="28" fillId="17" borderId="15" xfId="0" applyNumberFormat="1" applyFont="1" applyFill="1" applyBorder="1"/>
    <xf numFmtId="22" fontId="28" fillId="17" borderId="0" xfId="0" applyNumberFormat="1" applyFont="1" applyFill="1"/>
    <xf numFmtId="14" fontId="49" fillId="0" borderId="32" xfId="0" applyNumberFormat="1" applyFont="1" applyBorder="1"/>
    <xf numFmtId="14" fontId="49" fillId="0" borderId="19" xfId="0" applyNumberFormat="1" applyFont="1" applyBorder="1"/>
    <xf numFmtId="0" fontId="49" fillId="0" borderId="0" xfId="0" applyFont="1"/>
    <xf numFmtId="22" fontId="49" fillId="0" borderId="32" xfId="0" applyNumberFormat="1" applyFont="1" applyBorder="1"/>
    <xf numFmtId="22" fontId="49" fillId="0" borderId="19" xfId="0" applyNumberFormat="1" applyFont="1" applyBorder="1"/>
    <xf numFmtId="0" fontId="48" fillId="17" borderId="0" xfId="0" applyFont="1" applyFill="1" applyAlignment="1">
      <alignment horizontal="center"/>
    </xf>
    <xf numFmtId="0" fontId="50" fillId="0" borderId="0" xfId="0" applyFont="1"/>
    <xf numFmtId="0" fontId="51" fillId="0" borderId="0" xfId="0" applyFont="1"/>
    <xf numFmtId="0" fontId="0" fillId="0" borderId="0" xfId="0" applyNumberFormat="1"/>
    <xf numFmtId="0" fontId="0" fillId="0" borderId="0" xfId="0" applyAlignment="1">
      <alignment horizontal="center" vertical="center" wrapText="1"/>
    </xf>
    <xf numFmtId="2" fontId="3" fillId="0" borderId="0" xfId="3" applyNumberFormat="1" applyFont="1" applyFill="1" applyBorder="1" applyAlignment="1"/>
    <xf numFmtId="0" fontId="6" fillId="0" borderId="0" xfId="0" applyFont="1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0" fillId="0" borderId="0" xfId="0"/>
    <xf numFmtId="0" fontId="55" fillId="0" borderId="0" xfId="0" applyFont="1"/>
    <xf numFmtId="44" fontId="55" fillId="0" borderId="0" xfId="2" applyFont="1"/>
    <xf numFmtId="44" fontId="55" fillId="0" borderId="0" xfId="0" applyNumberFormat="1" applyFont="1"/>
    <xf numFmtId="44" fontId="0" fillId="0" borderId="0" xfId="0" applyNumberFormat="1"/>
    <xf numFmtId="0" fontId="0" fillId="18" borderId="1" xfId="0" applyFill="1" applyBorder="1"/>
    <xf numFmtId="166" fontId="0" fillId="18" borderId="1" xfId="0" applyNumberFormat="1" applyFill="1" applyBorder="1"/>
    <xf numFmtId="7" fontId="0" fillId="0" borderId="0" xfId="0" applyNumberFormat="1"/>
    <xf numFmtId="0" fontId="0" fillId="0" borderId="0" xfId="0"/>
    <xf numFmtId="0" fontId="0" fillId="0" borderId="0" xfId="0"/>
    <xf numFmtId="0" fontId="3" fillId="0" borderId="0" xfId="0" applyFont="1" applyAlignment="1">
      <alignment wrapText="1"/>
    </xf>
    <xf numFmtId="0" fontId="40" fillId="0" borderId="0" xfId="0" applyFont="1" applyBorder="1" applyAlignment="1">
      <alignment vertical="center"/>
    </xf>
    <xf numFmtId="0" fontId="33" fillId="11" borderId="29" xfId="0" applyFont="1" applyFill="1" applyBorder="1"/>
    <xf numFmtId="0" fontId="33" fillId="11" borderId="30" xfId="0" applyFont="1" applyFill="1" applyBorder="1"/>
    <xf numFmtId="0" fontId="33" fillId="11" borderId="31" xfId="0" applyFont="1" applyFill="1" applyBorder="1"/>
    <xf numFmtId="0" fontId="0" fillId="0" borderId="9" xfId="0" quotePrefix="1" applyBorder="1"/>
    <xf numFmtId="0" fontId="0" fillId="0" borderId="0" xfId="0"/>
    <xf numFmtId="0" fontId="2" fillId="0" borderId="0" xfId="8"/>
    <xf numFmtId="0" fontId="2" fillId="0" borderId="0" xfId="8" applyAlignment="1">
      <alignment horizontal="center"/>
    </xf>
    <xf numFmtId="0" fontId="40" fillId="0" borderId="0" xfId="0" applyFont="1"/>
    <xf numFmtId="0" fontId="0" fillId="0" borderId="0" xfId="0"/>
    <xf numFmtId="0" fontId="0" fillId="0" borderId="0" xfId="0" applyFont="1"/>
    <xf numFmtId="0" fontId="3" fillId="0" borderId="1" xfId="0" applyFont="1" applyBorder="1"/>
    <xf numFmtId="0" fontId="5" fillId="6" borderId="64" xfId="0" applyFont="1" applyFill="1" applyBorder="1"/>
    <xf numFmtId="0" fontId="5" fillId="6" borderId="5" xfId="0" applyFont="1" applyFill="1" applyBorder="1" applyAlignment="1">
      <alignment horizontal="center"/>
    </xf>
    <xf numFmtId="0" fontId="5" fillId="6" borderId="65" xfId="0" applyFont="1" applyFill="1" applyBorder="1" applyAlignment="1">
      <alignment horizontal="center"/>
    </xf>
    <xf numFmtId="170" fontId="0" fillId="0" borderId="0" xfId="0" applyNumberFormat="1"/>
    <xf numFmtId="2" fontId="3" fillId="6" borderId="5" xfId="0" applyNumberFormat="1" applyFont="1" applyFill="1" applyBorder="1" applyAlignment="1">
      <alignment horizontal="right"/>
    </xf>
    <xf numFmtId="170" fontId="0" fillId="6" borderId="0" xfId="0" applyNumberFormat="1" applyFill="1" applyBorder="1"/>
    <xf numFmtId="170" fontId="3" fillId="6" borderId="0" xfId="0" applyNumberFormat="1" applyFont="1" applyFill="1" applyBorder="1"/>
    <xf numFmtId="0" fontId="0" fillId="0" borderId="0" xfId="0"/>
    <xf numFmtId="0" fontId="3" fillId="0" borderId="0" xfId="0" applyFont="1" applyAlignment="1"/>
    <xf numFmtId="0" fontId="48" fillId="0" borderId="0" xfId="0" applyFont="1"/>
    <xf numFmtId="0" fontId="42" fillId="0" borderId="0" xfId="0" applyFont="1" applyAlignment="1">
      <alignment horizontal="center" vertical="center" wrapText="1"/>
    </xf>
    <xf numFmtId="0" fontId="47" fillId="0" borderId="52" xfId="0" applyNumberFormat="1" applyFont="1" applyFill="1" applyBorder="1" applyAlignment="1" applyProtection="1">
      <alignment horizontal="center" vertical="top" wrapText="1"/>
      <protection locked="0"/>
    </xf>
    <xf numFmtId="0" fontId="47" fillId="0" borderId="53" xfId="0" applyNumberFormat="1" applyFont="1" applyFill="1" applyBorder="1" applyAlignment="1" applyProtection="1">
      <alignment horizontal="center" vertical="top" wrapText="1"/>
      <protection locked="0"/>
    </xf>
    <xf numFmtId="168" fontId="47" fillId="0" borderId="49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43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42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2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58" xfId="0" applyNumberFormat="1" applyFont="1" applyFill="1" applyBorder="1" applyAlignment="1" applyProtection="1">
      <alignment horizontal="center" vertical="top" wrapText="1"/>
      <protection locked="0"/>
    </xf>
    <xf numFmtId="0" fontId="47" fillId="0" borderId="56" xfId="0" applyNumberFormat="1" applyFont="1" applyFill="1" applyBorder="1" applyAlignment="1" applyProtection="1">
      <alignment horizontal="center" vertical="top" wrapText="1"/>
      <protection locked="0"/>
    </xf>
    <xf numFmtId="0" fontId="47" fillId="0" borderId="46" xfId="0" applyNumberFormat="1" applyFont="1" applyBorder="1" applyAlignment="1" applyProtection="1">
      <alignment horizontal="left" vertical="center" wrapText="1"/>
      <protection locked="0"/>
    </xf>
    <xf numFmtId="0" fontId="47" fillId="0" borderId="47" xfId="0" applyNumberFormat="1" applyFont="1" applyBorder="1" applyAlignment="1" applyProtection="1">
      <alignment horizontal="left" vertical="center" wrapText="1"/>
      <protection locked="0"/>
    </xf>
    <xf numFmtId="0" fontId="47" fillId="0" borderId="48" xfId="0" applyNumberFormat="1" applyFont="1" applyBorder="1" applyAlignment="1" applyProtection="1">
      <alignment horizontal="left" vertical="center" wrapText="1"/>
      <protection locked="0"/>
    </xf>
    <xf numFmtId="0" fontId="47" fillId="0" borderId="45" xfId="0" applyNumberFormat="1" applyFont="1" applyBorder="1" applyAlignment="1" applyProtection="1">
      <alignment horizontal="center" vertical="top" wrapText="1"/>
      <protection locked="0"/>
    </xf>
    <xf numFmtId="0" fontId="47" fillId="0" borderId="36" xfId="0" applyNumberFormat="1" applyFont="1" applyBorder="1" applyAlignment="1" applyProtection="1">
      <alignment horizontal="center" vertical="top" wrapText="1"/>
      <protection locked="0"/>
    </xf>
    <xf numFmtId="0" fontId="47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50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37" xfId="0" applyNumberFormat="1" applyFont="1" applyBorder="1" applyAlignment="1" applyProtection="1">
      <alignment horizontal="center" vertical="top" wrapText="1"/>
      <protection locked="0"/>
    </xf>
    <xf numFmtId="0" fontId="47" fillId="0" borderId="44" xfId="0" applyNumberFormat="1" applyFont="1" applyBorder="1" applyAlignment="1">
      <alignment vertical="top" wrapText="1"/>
    </xf>
    <xf numFmtId="0" fontId="47" fillId="0" borderId="54" xfId="0" applyNumberFormat="1" applyFont="1" applyBorder="1" applyAlignment="1">
      <alignment vertical="top" wrapText="1"/>
    </xf>
    <xf numFmtId="0" fontId="47" fillId="0" borderId="51" xfId="0" applyNumberFormat="1" applyFont="1" applyBorder="1" applyAlignment="1">
      <alignment vertical="top" wrapText="1"/>
    </xf>
    <xf numFmtId="168" fontId="47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54" xfId="0" applyNumberFormat="1" applyFont="1" applyBorder="1" applyAlignment="1" applyProtection="1">
      <alignment horizontal="center" vertical="top" wrapText="1"/>
      <protection locked="0"/>
    </xf>
    <xf numFmtId="0" fontId="47" fillId="0" borderId="55" xfId="0" applyNumberFormat="1" applyFont="1" applyFill="1" applyBorder="1" applyAlignment="1" applyProtection="1">
      <alignment horizontal="center" vertical="top" wrapText="1"/>
      <protection locked="0"/>
    </xf>
    <xf numFmtId="0" fontId="47" fillId="0" borderId="57" xfId="0" applyNumberFormat="1" applyFont="1" applyFill="1" applyBorder="1" applyAlignment="1" applyProtection="1">
      <alignment horizontal="center" vertical="top" wrapText="1"/>
      <protection locked="0"/>
    </xf>
    <xf numFmtId="0" fontId="47" fillId="0" borderId="52" xfId="0" applyNumberFormat="1" applyFont="1" applyBorder="1" applyAlignment="1" applyProtection="1">
      <alignment horizontal="center" vertical="top" wrapText="1"/>
      <protection locked="0"/>
    </xf>
    <xf numFmtId="0" fontId="47" fillId="0" borderId="53" xfId="0" applyNumberFormat="1" applyFont="1" applyBorder="1" applyAlignment="1" applyProtection="1">
      <alignment horizontal="center" vertical="top" wrapText="1"/>
      <protection locked="0"/>
    </xf>
    <xf numFmtId="168" fontId="47" fillId="0" borderId="42" xfId="0" applyNumberFormat="1" applyFont="1" applyBorder="1" applyAlignment="1" applyProtection="1">
      <alignment horizontal="center" vertical="center" wrapText="1"/>
      <protection locked="0"/>
    </xf>
    <xf numFmtId="168" fontId="47" fillId="0" borderId="43" xfId="0" applyNumberFormat="1" applyFont="1" applyBorder="1" applyAlignment="1" applyProtection="1">
      <alignment horizontal="center" vertical="center" wrapText="1"/>
      <protection locked="0"/>
    </xf>
    <xf numFmtId="0" fontId="47" fillId="0" borderId="42" xfId="0" applyNumberFormat="1" applyFont="1" applyBorder="1" applyAlignment="1" applyProtection="1">
      <alignment horizontal="center" vertical="center" wrapText="1"/>
      <protection locked="0"/>
    </xf>
    <xf numFmtId="0" fontId="47" fillId="0" borderId="43" xfId="0" applyNumberFormat="1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59" xfId="0" applyFont="1" applyBorder="1" applyAlignment="1" applyProtection="1">
      <alignment horizontal="center" vertical="top" wrapText="1"/>
      <protection locked="0"/>
    </xf>
    <xf numFmtId="0" fontId="8" fillId="0" borderId="0" xfId="0" applyFont="1" applyBorder="1" applyAlignment="1" applyProtection="1">
      <alignment horizontal="center" vertical="top" wrapText="1"/>
      <protection locked="0"/>
    </xf>
    <xf numFmtId="0" fontId="47" fillId="0" borderId="55" xfId="0" applyNumberFormat="1" applyFont="1" applyBorder="1" applyAlignment="1" applyProtection="1">
      <alignment horizontal="center" vertical="top" wrapText="1"/>
      <protection locked="0"/>
    </xf>
    <xf numFmtId="0" fontId="47" fillId="0" borderId="57" xfId="0" applyNumberFormat="1" applyFont="1" applyBorder="1" applyAlignment="1" applyProtection="1">
      <alignment horizontal="center" vertical="top" wrapText="1"/>
      <protection locked="0"/>
    </xf>
    <xf numFmtId="0" fontId="47" fillId="0" borderId="36" xfId="0" applyNumberFormat="1" applyFont="1" applyBorder="1" applyAlignment="1">
      <alignment vertical="top" wrapText="1"/>
    </xf>
    <xf numFmtId="0" fontId="47" fillId="0" borderId="17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" xfId="0" applyNumberFormat="1" applyFont="1" applyFill="1" applyBorder="1" applyAlignment="1" applyProtection="1">
      <alignment horizontal="center" vertical="top" wrapText="1"/>
      <protection locked="0"/>
    </xf>
    <xf numFmtId="0" fontId="47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47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47" fillId="0" borderId="49" xfId="0" applyNumberFormat="1" applyFont="1" applyBorder="1" applyAlignment="1" applyProtection="1">
      <alignment horizontal="center" vertical="center" wrapText="1"/>
      <protection locked="0"/>
    </xf>
    <xf numFmtId="168" fontId="47" fillId="0" borderId="50" xfId="0" applyNumberFormat="1" applyFont="1" applyBorder="1" applyAlignment="1" applyProtection="1">
      <alignment horizontal="center" vertical="center" wrapText="1"/>
      <protection locked="0"/>
    </xf>
    <xf numFmtId="0" fontId="47" fillId="0" borderId="49" xfId="0" applyNumberFormat="1" applyFont="1" applyBorder="1" applyAlignment="1" applyProtection="1">
      <alignment horizontal="center" vertical="center" wrapText="1"/>
      <protection locked="0"/>
    </xf>
    <xf numFmtId="0" fontId="47" fillId="0" borderId="50" xfId="0" applyNumberFormat="1" applyFont="1" applyBorder="1" applyAlignment="1" applyProtection="1">
      <alignment horizontal="center" vertical="center" wrapText="1"/>
      <protection locked="0"/>
    </xf>
    <xf numFmtId="0" fontId="45" fillId="7" borderId="60" xfId="0" applyFont="1" applyFill="1" applyBorder="1" applyAlignment="1">
      <alignment horizontal="center" vertical="top" wrapText="1"/>
    </xf>
    <xf numFmtId="0" fontId="45" fillId="7" borderId="21" xfId="0" applyFont="1" applyFill="1" applyBorder="1" applyAlignment="1">
      <alignment horizontal="center" vertical="top" wrapText="1"/>
    </xf>
    <xf numFmtId="0" fontId="45" fillId="0" borderId="33" xfId="0" applyFont="1" applyBorder="1" applyAlignment="1">
      <alignment horizontal="center" vertical="top" wrapText="1"/>
    </xf>
    <xf numFmtId="0" fontId="45" fillId="0" borderId="34" xfId="0" applyFont="1" applyBorder="1" applyAlignment="1">
      <alignment horizontal="center" vertical="top" wrapText="1"/>
    </xf>
    <xf numFmtId="0" fontId="45" fillId="0" borderId="35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28" xfId="0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 vertical="top" wrapText="1"/>
    </xf>
    <xf numFmtId="0" fontId="45" fillId="0" borderId="26" xfId="0" applyFont="1" applyBorder="1" applyAlignment="1">
      <alignment horizontal="center" vertical="top" wrapText="1"/>
    </xf>
    <xf numFmtId="0" fontId="45" fillId="7" borderId="27" xfId="0" applyFont="1" applyFill="1" applyBorder="1" applyAlignment="1">
      <alignment horizontal="center" vertical="top" wrapText="1"/>
    </xf>
    <xf numFmtId="0" fontId="45" fillId="7" borderId="0" xfId="0" applyFont="1" applyFill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4" xfId="0" applyFont="1" applyBorder="1" applyAlignment="1">
      <alignment horizontal="center" vertical="top" wrapText="1"/>
    </xf>
    <xf numFmtId="44" fontId="7" fillId="5" borderId="0" xfId="2" applyFont="1" applyFill="1" applyAlignment="1">
      <alignment horizontal="center" vertical="center" wrapText="1"/>
    </xf>
    <xf numFmtId="0" fontId="34" fillId="2" borderId="33" xfId="0" applyFont="1" applyFill="1" applyBorder="1" applyAlignment="1">
      <alignment horizontal="center"/>
    </xf>
    <xf numFmtId="0" fontId="34" fillId="2" borderId="34" xfId="0" applyFont="1" applyFill="1" applyBorder="1" applyAlignment="1">
      <alignment horizontal="center"/>
    </xf>
    <xf numFmtId="0" fontId="34" fillId="2" borderId="35" xfId="0" applyFont="1" applyFill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37" fillId="12" borderId="1" xfId="0" applyFont="1" applyFill="1" applyBorder="1" applyAlignment="1">
      <alignment horizontal="center"/>
    </xf>
    <xf numFmtId="0" fontId="40" fillId="0" borderId="33" xfId="0" applyFont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 wrapText="1"/>
    </xf>
    <xf numFmtId="0" fontId="40" fillId="0" borderId="27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22" xfId="0" applyFont="1" applyBorder="1" applyAlignment="1">
      <alignment horizontal="center" vertical="center" wrapText="1"/>
    </xf>
    <xf numFmtId="0" fontId="40" fillId="0" borderId="28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40" fillId="0" borderId="26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/>
    </xf>
    <xf numFmtId="0" fontId="32" fillId="6" borderId="1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5" borderId="15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24" fillId="0" borderId="1" xfId="0" applyFont="1" applyBorder="1" applyAlignment="1">
      <alignment horizontal="left" vertical="center" wrapText="1" readingOrder="1"/>
    </xf>
    <xf numFmtId="0" fontId="35" fillId="9" borderId="0" xfId="0" applyFont="1" applyFill="1" applyAlignment="1">
      <alignment horizontal="center"/>
    </xf>
    <xf numFmtId="0" fontId="28" fillId="17" borderId="0" xfId="0" applyFont="1" applyFill="1" applyAlignment="1">
      <alignment horizontal="center"/>
    </xf>
    <xf numFmtId="0" fontId="23" fillId="3" borderId="1" xfId="0" applyFont="1" applyFill="1" applyBorder="1" applyAlignment="1">
      <alignment horizontal="left"/>
    </xf>
    <xf numFmtId="0" fontId="23" fillId="4" borderId="1" xfId="0" applyFont="1" applyFill="1" applyBorder="1" applyAlignment="1">
      <alignment horizontal="left"/>
    </xf>
    <xf numFmtId="0" fontId="22" fillId="3" borderId="1" xfId="0" applyFont="1" applyFill="1" applyBorder="1" applyAlignment="1">
      <alignment horizontal="center"/>
    </xf>
    <xf numFmtId="0" fontId="13" fillId="3" borderId="1" xfId="0" applyFont="1" applyFill="1" applyBorder="1" applyAlignment="1">
      <alignment horizontal="left"/>
    </xf>
    <xf numFmtId="0" fontId="24" fillId="0" borderId="2" xfId="0" applyFont="1" applyBorder="1" applyAlignment="1">
      <alignment horizontal="left" vertical="center" wrapText="1" readingOrder="1"/>
    </xf>
    <xf numFmtId="0" fontId="24" fillId="0" borderId="3" xfId="0" applyFont="1" applyBorder="1" applyAlignment="1">
      <alignment horizontal="left" vertical="center" wrapText="1" readingOrder="1"/>
    </xf>
    <xf numFmtId="0" fontId="24" fillId="0" borderId="17" xfId="0" applyFont="1" applyBorder="1" applyAlignment="1">
      <alignment horizontal="left" vertical="center" wrapText="1" readingOrder="1"/>
    </xf>
    <xf numFmtId="0" fontId="7" fillId="5" borderId="27" xfId="0" applyFont="1" applyFill="1" applyBorder="1" applyAlignment="1"/>
    <xf numFmtId="0" fontId="0" fillId="0" borderId="0" xfId="0" applyAlignment="1"/>
    <xf numFmtId="0" fontId="5" fillId="0" borderId="0" xfId="0" applyFont="1" applyAlignment="1"/>
    <xf numFmtId="0" fontId="6" fillId="5" borderId="61" xfId="0" applyFont="1" applyFill="1" applyBorder="1" applyAlignment="1">
      <alignment horizontal="center"/>
    </xf>
    <xf numFmtId="0" fontId="6" fillId="5" borderId="7" xfId="0" applyFont="1" applyFill="1" applyBorder="1" applyAlignment="1">
      <alignment horizontal="center"/>
    </xf>
    <xf numFmtId="0" fontId="6" fillId="5" borderId="62" xfId="0" applyFont="1" applyFill="1" applyBorder="1" applyAlignment="1">
      <alignment horizontal="center"/>
    </xf>
  </cellXfs>
  <cellStyles count="12">
    <cellStyle name="Comma" xfId="1" builtinId="3"/>
    <cellStyle name="Comma 2" xfId="6"/>
    <cellStyle name="Currency" xfId="2" builtinId="4"/>
    <cellStyle name="Currency 2" xfId="5"/>
    <cellStyle name="MyBlue" xfId="7"/>
    <cellStyle name="Normal" xfId="0" builtinId="0"/>
    <cellStyle name="Normal 2" xfId="4"/>
    <cellStyle name="Normal 3" xfId="8"/>
    <cellStyle name="Normal 4" xfId="10"/>
    <cellStyle name="Normal 5" xfId="11"/>
    <cellStyle name="Percent" xfId="3" builtinId="5"/>
    <cellStyle name="Percent 2" xfId="9"/>
  </cellStyles>
  <dxfs count="3">
    <dxf>
      <font>
        <condense val="0"/>
        <extend val="0"/>
        <color auto="1"/>
      </font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38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28" Type="http://schemas.openxmlformats.org/officeDocument/2006/relationships/worksheet" Target="worksheets/sheet128.xml"/><Relationship Id="rId5" Type="http://schemas.openxmlformats.org/officeDocument/2006/relationships/worksheet" Target="worksheets/sheet5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18" Type="http://schemas.openxmlformats.org/officeDocument/2006/relationships/worksheet" Target="worksheets/sheet118.xml"/><Relationship Id="rId134" Type="http://schemas.openxmlformats.org/officeDocument/2006/relationships/externalLink" Target="externalLinks/externalLink1.xml"/><Relationship Id="rId13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worksheet" Target="worksheets/sheet108.xml"/><Relationship Id="rId116" Type="http://schemas.openxmlformats.org/officeDocument/2006/relationships/worksheet" Target="worksheets/sheet116.xml"/><Relationship Id="rId124" Type="http://schemas.openxmlformats.org/officeDocument/2006/relationships/worksheet" Target="worksheets/sheet124.xml"/><Relationship Id="rId129" Type="http://schemas.openxmlformats.org/officeDocument/2006/relationships/worksheet" Target="worksheets/sheet129.xml"/><Relationship Id="rId13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30" Type="http://schemas.openxmlformats.org/officeDocument/2006/relationships/worksheet" Target="worksheets/sheet130.xml"/><Relationship Id="rId135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theme" Target="theme/theme1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247650</xdr:colOff>
      <xdr:row>28</xdr:row>
      <xdr:rowOff>142875</xdr:rowOff>
    </xdr:from>
    <xdr:to>
      <xdr:col>7</xdr:col>
      <xdr:colOff>609600</xdr:colOff>
      <xdr:row>38</xdr:row>
      <xdr:rowOff>76200</xdr:rowOff>
    </xdr:to>
    <xdr:pic>
      <xdr:nvPicPr>
        <xdr:cNvPr id="92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666875" y="4914900"/>
          <a:ext cx="5133975" cy="1600200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ExcelClassFiles\Chartdat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LyndaCom\AdvancedFunctionsWorkboo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Data"/>
      <sheetName val="Combination"/>
      <sheetName val="Trendlines"/>
      <sheetName val="SmoothingAverage"/>
      <sheetName val="Gantt Chart"/>
      <sheetName val="BlankCellsCharts"/>
      <sheetName val="BlankOrNA"/>
      <sheetName val="XAxisLabels"/>
      <sheetName val="ChartFilter"/>
      <sheetName val="GrowingChart"/>
      <sheetName val="CalculatorChart"/>
      <sheetName val="LinkedFrozen"/>
      <sheetName val="Dynamic"/>
      <sheetName val="TransparentColumns"/>
      <sheetName val="Fo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">
          <cell r="A1" t="str">
            <v>Dates</v>
          </cell>
          <cell r="B1" t="str">
            <v>Sales</v>
          </cell>
        </row>
        <row r="2">
          <cell r="A2">
            <v>38718</v>
          </cell>
          <cell r="B2">
            <v>1592398</v>
          </cell>
        </row>
        <row r="3">
          <cell r="A3">
            <v>38749</v>
          </cell>
          <cell r="B3">
            <v>1597197</v>
          </cell>
        </row>
        <row r="4">
          <cell r="A4">
            <v>38777</v>
          </cell>
          <cell r="B4">
            <v>1666080</v>
          </cell>
        </row>
        <row r="5">
          <cell r="A5">
            <v>38808</v>
          </cell>
          <cell r="B5">
            <v>2484340</v>
          </cell>
        </row>
      </sheetData>
      <sheetData sheetId="13" refreshError="1"/>
      <sheetData sheetId="1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ployees"/>
      <sheetName val="MultiFieldData"/>
      <sheetName val="NestedVlookup"/>
      <sheetName val="TwoWayLookup"/>
      <sheetName val="INDEX"/>
      <sheetName val="Sheet4"/>
      <sheetName val="FilmPrice"/>
      <sheetName val="SUMIFS"/>
      <sheetName val="MasterList"/>
      <sheetName val="SS_List"/>
      <sheetName val="Arrays"/>
      <sheetName val="FindDuplicates"/>
      <sheetName val="Frequency"/>
      <sheetName val="TrendGrowth"/>
      <sheetName val="MatchIndexArrays"/>
      <sheetName val="MixedReferences"/>
      <sheetName val="Offset"/>
      <sheetName val="Lookups"/>
      <sheetName val="Hyperlinks"/>
      <sheetName val="MixedNames"/>
      <sheetName val="DataValidation"/>
      <sheetName val="MostCommonNamesInUS"/>
      <sheetName val="TaxDep"/>
      <sheetName val="FifthLineFormatting"/>
    </sheetNames>
    <sheetDataSet>
      <sheetData sheetId="0"/>
      <sheetData sheetId="1" refreshError="1"/>
      <sheetData sheetId="2">
        <row r="2">
          <cell r="K2" t="str">
            <v>Alabama</v>
          </cell>
          <cell r="L2" t="str">
            <v>SE</v>
          </cell>
          <cell r="N2" t="str">
            <v>SE</v>
          </cell>
          <cell r="O2">
            <v>9.75E-3</v>
          </cell>
          <cell r="P2">
            <v>6.4999999999999997E-3</v>
          </cell>
          <cell r="Q2">
            <v>5.1999999999999998E-3</v>
          </cell>
          <cell r="R2">
            <v>4.1999999999999997E-3</v>
          </cell>
          <cell r="S2">
            <v>3.3999999999999998E-3</v>
          </cell>
          <cell r="T2">
            <v>5.1999999999999998E-3</v>
          </cell>
          <cell r="U2">
            <v>4.1999999999999997E-3</v>
          </cell>
          <cell r="V2">
            <v>3.3999999999999998E-3</v>
          </cell>
        </row>
        <row r="3">
          <cell r="K3" t="str">
            <v>Alaska</v>
          </cell>
          <cell r="L3" t="str">
            <v>PC</v>
          </cell>
          <cell r="N3" t="str">
            <v>PC</v>
          </cell>
          <cell r="O3">
            <v>1.3500000000000002E-2</v>
          </cell>
          <cell r="P3">
            <v>9.0000000000000011E-3</v>
          </cell>
          <cell r="Q3">
            <v>7.1999999999999998E-3</v>
          </cell>
          <cell r="R3">
            <v>5.7999999999999996E-3</v>
          </cell>
          <cell r="S3">
            <v>4.5999999999999999E-3</v>
          </cell>
          <cell r="T3">
            <v>7.1999999999999998E-3</v>
          </cell>
          <cell r="U3">
            <v>5.7999999999999996E-3</v>
          </cell>
          <cell r="V3">
            <v>4.5999999999999999E-3</v>
          </cell>
        </row>
        <row r="4">
          <cell r="K4" t="str">
            <v>Arizona</v>
          </cell>
          <cell r="L4" t="str">
            <v>SW</v>
          </cell>
          <cell r="N4" t="str">
            <v>SW</v>
          </cell>
          <cell r="O4">
            <v>1.0499999999999999E-2</v>
          </cell>
          <cell r="P4">
            <v>6.9999999999999993E-3</v>
          </cell>
          <cell r="Q4">
            <v>5.5999999999999999E-3</v>
          </cell>
          <cell r="R4">
            <v>4.4999999999999997E-3</v>
          </cell>
          <cell r="S4">
            <v>3.5999999999999999E-3</v>
          </cell>
          <cell r="T4">
            <v>5.5999999999999999E-3</v>
          </cell>
          <cell r="U4">
            <v>4.4999999999999997E-3</v>
          </cell>
          <cell r="V4">
            <v>3.5999999999999999E-3</v>
          </cell>
        </row>
        <row r="5">
          <cell r="K5" t="str">
            <v>Arkansas</v>
          </cell>
          <cell r="L5" t="str">
            <v>SE</v>
          </cell>
          <cell r="N5" t="str">
            <v>MT</v>
          </cell>
          <cell r="O5">
            <v>9.0000000000000011E-3</v>
          </cell>
          <cell r="P5">
            <v>6.0000000000000001E-3</v>
          </cell>
          <cell r="Q5">
            <v>4.7999999999999996E-3</v>
          </cell>
          <cell r="R5">
            <v>3.8E-3</v>
          </cell>
          <cell r="S5">
            <v>3.0000000000000001E-3</v>
          </cell>
          <cell r="T5">
            <v>4.7999999999999996E-3</v>
          </cell>
          <cell r="U5">
            <v>3.8E-3</v>
          </cell>
          <cell r="V5">
            <v>3.0000000000000001E-3</v>
          </cell>
        </row>
        <row r="6">
          <cell r="K6" t="str">
            <v>California</v>
          </cell>
          <cell r="L6" t="str">
            <v>PC</v>
          </cell>
          <cell r="N6" t="str">
            <v>MA</v>
          </cell>
          <cell r="O6">
            <v>1.4249999999999999E-2</v>
          </cell>
          <cell r="P6">
            <v>9.4999999999999998E-3</v>
          </cell>
          <cell r="Q6">
            <v>7.6E-3</v>
          </cell>
          <cell r="R6">
            <v>6.1000000000000004E-3</v>
          </cell>
          <cell r="S6">
            <v>4.8999999999999998E-3</v>
          </cell>
          <cell r="T6">
            <v>7.6E-3</v>
          </cell>
          <cell r="U6">
            <v>6.1000000000000004E-3</v>
          </cell>
          <cell r="V6">
            <v>4.8999999999999998E-3</v>
          </cell>
        </row>
        <row r="7">
          <cell r="K7" t="str">
            <v>Colorado</v>
          </cell>
          <cell r="L7" t="str">
            <v>MT</v>
          </cell>
          <cell r="N7" t="str">
            <v>MW</v>
          </cell>
          <cell r="O7">
            <v>1.0800000000000001E-2</v>
          </cell>
          <cell r="P7">
            <v>7.1999999999999998E-3</v>
          </cell>
          <cell r="Q7">
            <v>5.7999999999999996E-3</v>
          </cell>
          <cell r="R7">
            <v>4.5999999999999999E-3</v>
          </cell>
          <cell r="S7">
            <v>3.7000000000000002E-3</v>
          </cell>
          <cell r="T7">
            <v>5.7999999999999996E-3</v>
          </cell>
          <cell r="U7">
            <v>4.5999999999999999E-3</v>
          </cell>
          <cell r="V7">
            <v>3.7000000000000002E-3</v>
          </cell>
        </row>
        <row r="8">
          <cell r="K8" t="str">
            <v>Connecticut</v>
          </cell>
          <cell r="L8" t="str">
            <v>NE</v>
          </cell>
          <cell r="N8" t="str">
            <v>NE</v>
          </cell>
          <cell r="O8">
            <v>1.2E-2</v>
          </cell>
          <cell r="P8">
            <v>8.0000000000000002E-3</v>
          </cell>
          <cell r="Q8">
            <v>6.4000000000000003E-3</v>
          </cell>
          <cell r="R8">
            <v>5.1000000000000004E-3</v>
          </cell>
          <cell r="S8">
            <v>4.1000000000000003E-3</v>
          </cell>
          <cell r="T8">
            <v>6.4000000000000003E-3</v>
          </cell>
          <cell r="U8">
            <v>5.1000000000000004E-3</v>
          </cell>
          <cell r="V8">
            <v>4.1000000000000003E-3</v>
          </cell>
        </row>
        <row r="9">
          <cell r="K9" t="str">
            <v>Delaware</v>
          </cell>
          <cell r="L9" t="str">
            <v>MA</v>
          </cell>
        </row>
        <row r="10">
          <cell r="K10" t="str">
            <v>District of Columbia</v>
          </cell>
          <cell r="L10" t="str">
            <v>MA</v>
          </cell>
        </row>
        <row r="11">
          <cell r="K11" t="str">
            <v>Florida</v>
          </cell>
          <cell r="L11" t="str">
            <v>SE</v>
          </cell>
        </row>
        <row r="12">
          <cell r="K12" t="str">
            <v>Georgia</v>
          </cell>
          <cell r="L12" t="str">
            <v>SE</v>
          </cell>
        </row>
        <row r="13">
          <cell r="K13" t="str">
            <v>Hawaii</v>
          </cell>
          <cell r="L13" t="str">
            <v>PC</v>
          </cell>
        </row>
        <row r="14">
          <cell r="K14" t="str">
            <v>Idaho</v>
          </cell>
          <cell r="L14" t="str">
            <v>MT</v>
          </cell>
        </row>
        <row r="15">
          <cell r="K15" t="str">
            <v>Illinois</v>
          </cell>
          <cell r="L15" t="str">
            <v>MW</v>
          </cell>
        </row>
        <row r="16">
          <cell r="K16" t="str">
            <v>Indiana</v>
          </cell>
          <cell r="L16" t="str">
            <v>MW</v>
          </cell>
        </row>
        <row r="17">
          <cell r="K17" t="str">
            <v>Iowa</v>
          </cell>
          <cell r="L17" t="str">
            <v>MW</v>
          </cell>
        </row>
        <row r="18">
          <cell r="K18" t="str">
            <v>Kansas</v>
          </cell>
          <cell r="L18" t="str">
            <v>MW</v>
          </cell>
        </row>
        <row r="19">
          <cell r="K19" t="str">
            <v>Kentucky</v>
          </cell>
          <cell r="L19" t="str">
            <v>SE</v>
          </cell>
        </row>
        <row r="20">
          <cell r="K20" t="str">
            <v>Louisiana</v>
          </cell>
          <cell r="L20" t="str">
            <v>SE</v>
          </cell>
        </row>
        <row r="21">
          <cell r="K21" t="str">
            <v>Maine</v>
          </cell>
          <cell r="L21" t="str">
            <v>NE</v>
          </cell>
        </row>
        <row r="22">
          <cell r="K22" t="str">
            <v>Maryland</v>
          </cell>
          <cell r="L22" t="str">
            <v>MA</v>
          </cell>
        </row>
        <row r="23">
          <cell r="K23" t="str">
            <v>Massachusetts</v>
          </cell>
          <cell r="L23" t="str">
            <v>NE</v>
          </cell>
        </row>
        <row r="24">
          <cell r="K24" t="str">
            <v>Michigan</v>
          </cell>
          <cell r="L24" t="str">
            <v>MW</v>
          </cell>
        </row>
        <row r="25">
          <cell r="K25" t="str">
            <v>Minnesota</v>
          </cell>
          <cell r="L25" t="str">
            <v>MW</v>
          </cell>
        </row>
        <row r="26">
          <cell r="K26" t="str">
            <v>Mississippi</v>
          </cell>
          <cell r="L26" t="str">
            <v>SE</v>
          </cell>
        </row>
        <row r="27">
          <cell r="K27" t="str">
            <v>Missouri</v>
          </cell>
          <cell r="L27" t="str">
            <v>MW</v>
          </cell>
        </row>
        <row r="28">
          <cell r="K28" t="str">
            <v>Montana</v>
          </cell>
          <cell r="L28" t="str">
            <v>MT</v>
          </cell>
        </row>
        <row r="29">
          <cell r="K29" t="str">
            <v>Nebraska</v>
          </cell>
          <cell r="L29" t="str">
            <v>MW</v>
          </cell>
        </row>
        <row r="30">
          <cell r="K30" t="str">
            <v>Nevada</v>
          </cell>
          <cell r="L30" t="str">
            <v>MT</v>
          </cell>
        </row>
        <row r="31">
          <cell r="K31" t="str">
            <v>New Hampshire</v>
          </cell>
          <cell r="L31" t="str">
            <v>NE</v>
          </cell>
        </row>
        <row r="32">
          <cell r="K32" t="str">
            <v>New Jersey</v>
          </cell>
          <cell r="L32" t="str">
            <v>MA</v>
          </cell>
        </row>
        <row r="33">
          <cell r="K33" t="str">
            <v>New Mexico</v>
          </cell>
          <cell r="L33" t="str">
            <v>SW</v>
          </cell>
        </row>
        <row r="34">
          <cell r="K34" t="str">
            <v>New York</v>
          </cell>
          <cell r="L34" t="str">
            <v>MA</v>
          </cell>
        </row>
        <row r="35">
          <cell r="K35" t="str">
            <v>North Carolina</v>
          </cell>
          <cell r="L35" t="str">
            <v>SE</v>
          </cell>
        </row>
        <row r="36">
          <cell r="K36" t="str">
            <v>North Dakota</v>
          </cell>
          <cell r="L36" t="str">
            <v>MW</v>
          </cell>
        </row>
        <row r="37">
          <cell r="K37" t="str">
            <v>Ohio</v>
          </cell>
          <cell r="L37" t="str">
            <v>MW</v>
          </cell>
        </row>
        <row r="38">
          <cell r="K38" t="str">
            <v>Oklahoma</v>
          </cell>
          <cell r="L38" t="str">
            <v>SW</v>
          </cell>
        </row>
        <row r="39">
          <cell r="K39" t="str">
            <v>Oregon</v>
          </cell>
          <cell r="L39" t="str">
            <v>PC</v>
          </cell>
        </row>
        <row r="40">
          <cell r="K40" t="str">
            <v>Pennsylvania</v>
          </cell>
          <cell r="L40" t="str">
            <v>MA</v>
          </cell>
        </row>
        <row r="41">
          <cell r="K41" t="str">
            <v>Rhode Island</v>
          </cell>
          <cell r="L41" t="str">
            <v>NE</v>
          </cell>
        </row>
        <row r="42">
          <cell r="K42" t="str">
            <v>South Carolina</v>
          </cell>
          <cell r="L42" t="str">
            <v>SE</v>
          </cell>
        </row>
        <row r="43">
          <cell r="K43" t="str">
            <v>South Dakota</v>
          </cell>
          <cell r="L43" t="str">
            <v>MW</v>
          </cell>
        </row>
        <row r="44">
          <cell r="K44" t="str">
            <v>Tennessee</v>
          </cell>
          <cell r="L44" t="str">
            <v>SE</v>
          </cell>
        </row>
        <row r="45">
          <cell r="K45" t="str">
            <v>Texas</v>
          </cell>
          <cell r="L45" t="str">
            <v>SW</v>
          </cell>
        </row>
        <row r="46">
          <cell r="K46" t="str">
            <v>Utah</v>
          </cell>
          <cell r="L46" t="str">
            <v>MT</v>
          </cell>
        </row>
        <row r="47">
          <cell r="K47" t="str">
            <v>Vermont</v>
          </cell>
          <cell r="L47" t="str">
            <v>NE</v>
          </cell>
        </row>
        <row r="48">
          <cell r="K48" t="str">
            <v>Virginia</v>
          </cell>
          <cell r="L48" t="str">
            <v>MA</v>
          </cell>
        </row>
        <row r="49">
          <cell r="K49" t="str">
            <v>Washington</v>
          </cell>
          <cell r="L49" t="str">
            <v>PC</v>
          </cell>
        </row>
        <row r="50">
          <cell r="K50" t="str">
            <v>West Virginia</v>
          </cell>
          <cell r="L50" t="str">
            <v>MA</v>
          </cell>
        </row>
        <row r="51">
          <cell r="K51" t="str">
            <v>Wisconsin</v>
          </cell>
          <cell r="L51" t="str">
            <v>MW</v>
          </cell>
        </row>
        <row r="52">
          <cell r="K52" t="str">
            <v>Wyoming</v>
          </cell>
          <cell r="L52" t="str">
            <v>MT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>
        <row r="2">
          <cell r="A2" t="str">
            <v>Excellent</v>
          </cell>
          <cell r="B2">
            <v>99</v>
          </cell>
        </row>
        <row r="3">
          <cell r="A3" t="str">
            <v>Very Good</v>
          </cell>
          <cell r="B3">
            <v>92</v>
          </cell>
        </row>
        <row r="4">
          <cell r="A4" t="str">
            <v>Good</v>
          </cell>
          <cell r="B4">
            <v>85</v>
          </cell>
        </row>
        <row r="5">
          <cell r="A5" t="str">
            <v>Satisfactory</v>
          </cell>
          <cell r="B5">
            <v>78</v>
          </cell>
        </row>
        <row r="6">
          <cell r="A6" t="str">
            <v>Fair</v>
          </cell>
          <cell r="B6">
            <v>71</v>
          </cell>
        </row>
        <row r="7">
          <cell r="A7" t="str">
            <v>Poor</v>
          </cell>
          <cell r="B7">
            <v>65</v>
          </cell>
        </row>
        <row r="8">
          <cell r="A8" t="str">
            <v>Fail</v>
          </cell>
          <cell r="B8">
            <v>50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9.bin"/><Relationship Id="rId2" Type="http://schemas.openxmlformats.org/officeDocument/2006/relationships/printerSettings" Target="../printerSettings/printerSettings158.bin"/><Relationship Id="rId1" Type="http://schemas.openxmlformats.org/officeDocument/2006/relationships/printerSettings" Target="../printerSettings/printerSettings157.bin"/></Relationships>
</file>

<file path=xl/worksheets/_rels/sheet10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2.bin"/><Relationship Id="rId2" Type="http://schemas.openxmlformats.org/officeDocument/2006/relationships/printerSettings" Target="../printerSettings/printerSettings161.bin"/><Relationship Id="rId1" Type="http://schemas.openxmlformats.org/officeDocument/2006/relationships/printerSettings" Target="../printerSettings/printerSettings160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3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4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5.bin"/></Relationships>
</file>

<file path=xl/worksheets/_rels/sheet10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8.bin"/><Relationship Id="rId2" Type="http://schemas.openxmlformats.org/officeDocument/2006/relationships/printerSettings" Target="../printerSettings/printerSettings167.bin"/><Relationship Id="rId1" Type="http://schemas.openxmlformats.org/officeDocument/2006/relationships/printerSettings" Target="../printerSettings/printerSettings166.bin"/></Relationships>
</file>

<file path=xl/worksheets/_rels/sheet1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1.bin"/><Relationship Id="rId2" Type="http://schemas.openxmlformats.org/officeDocument/2006/relationships/printerSettings" Target="../printerSettings/printerSettings170.bin"/><Relationship Id="rId1" Type="http://schemas.openxmlformats.org/officeDocument/2006/relationships/printerSettings" Target="../printerSettings/printerSettings169.bin"/></Relationships>
</file>

<file path=xl/worksheets/_rels/sheet1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4.bin"/><Relationship Id="rId2" Type="http://schemas.openxmlformats.org/officeDocument/2006/relationships/printerSettings" Target="../printerSettings/printerSettings173.bin"/><Relationship Id="rId1" Type="http://schemas.openxmlformats.org/officeDocument/2006/relationships/printerSettings" Target="../printerSettings/printerSettings172.bin"/></Relationships>
</file>

<file path=xl/worksheets/_rels/sheet1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7.bin"/><Relationship Id="rId2" Type="http://schemas.openxmlformats.org/officeDocument/2006/relationships/printerSettings" Target="../printerSettings/printerSettings176.bin"/><Relationship Id="rId1" Type="http://schemas.openxmlformats.org/officeDocument/2006/relationships/printerSettings" Target="../printerSettings/printerSettings175.bin"/></Relationships>
</file>

<file path=xl/worksheets/_rels/sheet1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0.bin"/><Relationship Id="rId2" Type="http://schemas.openxmlformats.org/officeDocument/2006/relationships/printerSettings" Target="../printerSettings/printerSettings179.bin"/><Relationship Id="rId1" Type="http://schemas.openxmlformats.org/officeDocument/2006/relationships/printerSettings" Target="../printerSettings/printerSettings178.bin"/></Relationships>
</file>

<file path=xl/worksheets/_rels/sheet12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3.bin"/><Relationship Id="rId2" Type="http://schemas.openxmlformats.org/officeDocument/2006/relationships/printerSettings" Target="../printerSettings/printerSettings182.bin"/><Relationship Id="rId1" Type="http://schemas.openxmlformats.org/officeDocument/2006/relationships/printerSettings" Target="../printerSettings/printerSettings181.bin"/></Relationships>
</file>

<file path=xl/worksheets/_rels/sheet1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6.bin"/><Relationship Id="rId2" Type="http://schemas.openxmlformats.org/officeDocument/2006/relationships/printerSettings" Target="../printerSettings/printerSettings185.bin"/><Relationship Id="rId1" Type="http://schemas.openxmlformats.org/officeDocument/2006/relationships/printerSettings" Target="../printerSettings/printerSettings184.bin"/></Relationships>
</file>

<file path=xl/worksheets/_rels/sheet13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9.bin"/><Relationship Id="rId2" Type="http://schemas.openxmlformats.org/officeDocument/2006/relationships/printerSettings" Target="../printerSettings/printerSettings188.bin"/><Relationship Id="rId1" Type="http://schemas.openxmlformats.org/officeDocument/2006/relationships/printerSettings" Target="../printerSettings/printerSettings187.bin"/></Relationships>
</file>

<file path=xl/worksheets/_rels/sheet13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2.bin"/><Relationship Id="rId2" Type="http://schemas.openxmlformats.org/officeDocument/2006/relationships/printerSettings" Target="../printerSettings/printerSettings191.bin"/><Relationship Id="rId1" Type="http://schemas.openxmlformats.org/officeDocument/2006/relationships/printerSettings" Target="../printerSettings/printerSettings19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printerSettings" Target="../printerSettings/printerSettings35.bin"/><Relationship Id="rId1" Type="http://schemas.openxmlformats.org/officeDocument/2006/relationships/printerSettings" Target="../printerSettings/printerSettings34.bin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4.bin"/><Relationship Id="rId2" Type="http://schemas.openxmlformats.org/officeDocument/2006/relationships/printerSettings" Target="../printerSettings/printerSettings53.bin"/><Relationship Id="rId1" Type="http://schemas.openxmlformats.org/officeDocument/2006/relationships/printerSettings" Target="../printerSettings/printerSettings52.bin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9.bin"/><Relationship Id="rId1" Type="http://schemas.openxmlformats.org/officeDocument/2006/relationships/printerSettings" Target="../printerSettings/printerSettings58.bin"/></Relationships>
</file>

<file path=xl/worksheets/_rels/sheet5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/Relationships>
</file>

<file path=xl/worksheets/_rels/sheet5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/Relationships>
</file>

<file path=xl/worksheets/_rels/sheet5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/Relationships>
</file>

<file path=xl/worksheets/_rels/sheet6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2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/Relationships>
</file>

<file path=xl/worksheets/_rels/sheet6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/Relationships>
</file>

<file path=xl/worksheets/_rels/sheet6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/Relationships>
</file>

<file path=xl/worksheets/_rels/sheet6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/Relationships>
</file>

<file path=xl/worksheets/_rels/sheet6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83.bin"/><Relationship Id="rId1" Type="http://schemas.openxmlformats.org/officeDocument/2006/relationships/printerSettings" Target="../printerSettings/printerSettings82.bin"/></Relationships>
</file>

<file path=xl/worksheets/_rels/sheet6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/Relationships>
</file>

<file path=xl/worksheets/_rels/sheet6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0.bin"/><Relationship Id="rId2" Type="http://schemas.openxmlformats.org/officeDocument/2006/relationships/printerSettings" Target="../printerSettings/printerSettings89.bin"/><Relationship Id="rId1" Type="http://schemas.openxmlformats.org/officeDocument/2006/relationships/printerSettings" Target="../printerSettings/printerSettings88.bin"/></Relationships>
</file>

<file path=xl/worksheets/_rels/sheet7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4" Type="http://schemas.openxmlformats.org/officeDocument/2006/relationships/drawing" Target="../drawings/drawing1.xml"/></Relationships>
</file>

<file path=xl/worksheets/_rels/sheet7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6.bin"/><Relationship Id="rId2" Type="http://schemas.openxmlformats.org/officeDocument/2006/relationships/printerSettings" Target="../printerSettings/printerSettings95.bin"/><Relationship Id="rId1" Type="http://schemas.openxmlformats.org/officeDocument/2006/relationships/printerSettings" Target="../printerSettings/printerSettings94.bin"/></Relationships>
</file>

<file path=xl/worksheets/_rels/sheet7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/Relationships>
</file>

<file path=xl/worksheets/_rels/sheet7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2.bin"/><Relationship Id="rId2" Type="http://schemas.openxmlformats.org/officeDocument/2006/relationships/printerSettings" Target="../printerSettings/printerSettings101.bin"/><Relationship Id="rId1" Type="http://schemas.openxmlformats.org/officeDocument/2006/relationships/printerSettings" Target="../printerSettings/printerSettings100.bin"/></Relationships>
</file>

<file path=xl/worksheets/_rels/sheet7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6.bin"/></Relationships>
</file>

<file path=xl/worksheets/_rels/sheet7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9.bin"/><Relationship Id="rId2" Type="http://schemas.openxmlformats.org/officeDocument/2006/relationships/printerSettings" Target="../printerSettings/printerSettings108.bin"/><Relationship Id="rId1" Type="http://schemas.openxmlformats.org/officeDocument/2006/relationships/printerSettings" Target="../printerSettings/printerSettings107.bin"/></Relationships>
</file>

<file path=xl/worksheets/_rels/sheet7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2.bin"/><Relationship Id="rId2" Type="http://schemas.openxmlformats.org/officeDocument/2006/relationships/printerSettings" Target="../printerSettings/printerSettings111.bin"/><Relationship Id="rId1" Type="http://schemas.openxmlformats.org/officeDocument/2006/relationships/printerSettings" Target="../printerSettings/printerSettings110.bin"/></Relationships>
</file>

<file path=xl/worksheets/_rels/sheet7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5.bin"/><Relationship Id="rId2" Type="http://schemas.openxmlformats.org/officeDocument/2006/relationships/printerSettings" Target="../printerSettings/printerSettings114.bin"/><Relationship Id="rId1" Type="http://schemas.openxmlformats.org/officeDocument/2006/relationships/printerSettings" Target="../printerSettings/printerSettings113.bin"/></Relationships>
</file>

<file path=xl/worksheets/_rels/sheet8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9.bin"/></Relationships>
</file>

<file path=xl/worksheets/_rels/sheet8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2.bin"/><Relationship Id="rId2" Type="http://schemas.openxmlformats.org/officeDocument/2006/relationships/printerSettings" Target="../printerSettings/printerSettings121.bin"/><Relationship Id="rId1" Type="http://schemas.openxmlformats.org/officeDocument/2006/relationships/printerSettings" Target="../printerSettings/printerSettings120.bin"/></Relationships>
</file>

<file path=xl/worksheets/_rels/sheet8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5.bin"/><Relationship Id="rId2" Type="http://schemas.openxmlformats.org/officeDocument/2006/relationships/printerSettings" Target="../printerSettings/printerSettings124.bin"/><Relationship Id="rId1" Type="http://schemas.openxmlformats.org/officeDocument/2006/relationships/printerSettings" Target="../printerSettings/printerSettings123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7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8.bin"/></Relationships>
</file>

<file path=xl/worksheets/_rels/sheet9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1.bin"/><Relationship Id="rId2" Type="http://schemas.openxmlformats.org/officeDocument/2006/relationships/printerSettings" Target="../printerSettings/printerSettings130.bin"/><Relationship Id="rId1" Type="http://schemas.openxmlformats.org/officeDocument/2006/relationships/printerSettings" Target="../printerSettings/printerSettings129.bin"/></Relationships>
</file>

<file path=xl/worksheets/_rels/sheet9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4.bin"/><Relationship Id="rId2" Type="http://schemas.openxmlformats.org/officeDocument/2006/relationships/printerSettings" Target="../printerSettings/printerSettings133.bin"/><Relationship Id="rId1" Type="http://schemas.openxmlformats.org/officeDocument/2006/relationships/printerSettings" Target="../printerSettings/printerSettings132.bin"/></Relationships>
</file>

<file path=xl/worksheets/_rels/sheet9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7.bin"/><Relationship Id="rId2" Type="http://schemas.openxmlformats.org/officeDocument/2006/relationships/printerSettings" Target="../printerSettings/printerSettings136.bin"/><Relationship Id="rId1" Type="http://schemas.openxmlformats.org/officeDocument/2006/relationships/printerSettings" Target="../printerSettings/printerSettings135.bin"/></Relationships>
</file>

<file path=xl/worksheets/_rels/sheet9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0.bin"/><Relationship Id="rId2" Type="http://schemas.openxmlformats.org/officeDocument/2006/relationships/printerSettings" Target="../printerSettings/printerSettings139.bin"/><Relationship Id="rId1" Type="http://schemas.openxmlformats.org/officeDocument/2006/relationships/printerSettings" Target="../printerSettings/printerSettings138.bin"/></Relationships>
</file>

<file path=xl/worksheets/_rels/sheet9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3.bin"/><Relationship Id="rId2" Type="http://schemas.openxmlformats.org/officeDocument/2006/relationships/printerSettings" Target="../printerSettings/printerSettings142.bin"/><Relationship Id="rId1" Type="http://schemas.openxmlformats.org/officeDocument/2006/relationships/printerSettings" Target="../printerSettings/printerSettings141.bin"/></Relationships>
</file>

<file path=xl/worksheets/_rels/sheet9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6.bin"/><Relationship Id="rId2" Type="http://schemas.openxmlformats.org/officeDocument/2006/relationships/printerSettings" Target="../printerSettings/printerSettings145.bin"/><Relationship Id="rId1" Type="http://schemas.openxmlformats.org/officeDocument/2006/relationships/printerSettings" Target="../printerSettings/printerSettings144.bin"/></Relationships>
</file>

<file path=xl/worksheets/_rels/sheet9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49.bin"/><Relationship Id="rId2" Type="http://schemas.openxmlformats.org/officeDocument/2006/relationships/printerSettings" Target="../printerSettings/printerSettings148.bin"/><Relationship Id="rId1" Type="http://schemas.openxmlformats.org/officeDocument/2006/relationships/printerSettings" Target="../printerSettings/printerSettings147.bin"/></Relationships>
</file>

<file path=xl/worksheets/_rels/sheet9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2.bin"/><Relationship Id="rId2" Type="http://schemas.openxmlformats.org/officeDocument/2006/relationships/printerSettings" Target="../printerSettings/printerSettings151.bin"/><Relationship Id="rId1" Type="http://schemas.openxmlformats.org/officeDocument/2006/relationships/printerSettings" Target="../printerSettings/printerSettings150.bin"/></Relationships>
</file>

<file path=xl/worksheets/_rels/sheet9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5.bin"/><Relationship Id="rId2" Type="http://schemas.openxmlformats.org/officeDocument/2006/relationships/printerSettings" Target="../printerSettings/printerSettings154.bin"/><Relationship Id="rId1" Type="http://schemas.openxmlformats.org/officeDocument/2006/relationships/printerSettings" Target="../printerSettings/printerSettings153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45" zoomScaleNormal="145" workbookViewId="0"/>
  </sheetViews>
  <sheetFormatPr defaultRowHeight="12.75" x14ac:dyDescent="0.2"/>
  <sheetData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7"/>
  <sheetViews>
    <sheetView zoomScale="160" zoomScaleNormal="160" workbookViewId="0">
      <selection activeCell="D1" sqref="D1:D1048576"/>
    </sheetView>
  </sheetViews>
  <sheetFormatPr defaultColWidth="19.140625" defaultRowHeight="12.75" x14ac:dyDescent="0.2"/>
  <cols>
    <col min="1" max="3" width="19.140625" style="292"/>
    <col min="4" max="4" width="19.140625" style="308"/>
    <col min="5" max="16384" width="19.140625" style="292"/>
  </cols>
  <sheetData>
    <row r="1" spans="1:4" ht="15" x14ac:dyDescent="0.25">
      <c r="A1" s="295"/>
    </row>
    <row r="2" spans="1:4" x14ac:dyDescent="0.2">
      <c r="A2" s="292" t="s">
        <v>11</v>
      </c>
      <c r="B2" s="46" t="s">
        <v>431</v>
      </c>
      <c r="D2" s="308" t="s">
        <v>466</v>
      </c>
    </row>
    <row r="3" spans="1:4" x14ac:dyDescent="0.2">
      <c r="A3" s="292" t="s">
        <v>414</v>
      </c>
      <c r="B3" s="46" t="s">
        <v>432</v>
      </c>
      <c r="D3" s="308" t="s">
        <v>467</v>
      </c>
    </row>
    <row r="4" spans="1:4" x14ac:dyDescent="0.2">
      <c r="A4" s="292" t="s">
        <v>428</v>
      </c>
      <c r="B4" s="46" t="s">
        <v>144</v>
      </c>
      <c r="D4" s="308" t="s">
        <v>468</v>
      </c>
    </row>
    <row r="5" spans="1:4" x14ac:dyDescent="0.2">
      <c r="A5" s="292" t="s">
        <v>429</v>
      </c>
      <c r="B5" s="46" t="s">
        <v>433</v>
      </c>
      <c r="D5" s="308" t="s">
        <v>469</v>
      </c>
    </row>
    <row r="6" spans="1:4" x14ac:dyDescent="0.2">
      <c r="A6" s="292" t="s">
        <v>430</v>
      </c>
      <c r="B6" s="46" t="s">
        <v>145</v>
      </c>
      <c r="D6" s="308" t="s">
        <v>470</v>
      </c>
    </row>
    <row r="7" spans="1:4" x14ac:dyDescent="0.2">
      <c r="A7" s="297" t="s">
        <v>11</v>
      </c>
      <c r="B7" s="46" t="s">
        <v>431</v>
      </c>
    </row>
  </sheetData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4">
    <tabColor indexed="40"/>
  </sheetPr>
  <dimension ref="A3:E25"/>
  <sheetViews>
    <sheetView workbookViewId="0">
      <selection activeCell="T30" sqref="T30"/>
    </sheetView>
  </sheetViews>
  <sheetFormatPr defaultRowHeight="12.75" x14ac:dyDescent="0.2"/>
  <cols>
    <col min="1" max="1" width="16" bestFit="1" customWidth="1"/>
    <col min="2" max="2" width="5.7109375" bestFit="1" customWidth="1"/>
    <col min="3" max="3" width="6.5703125" bestFit="1" customWidth="1"/>
    <col min="4" max="4" width="13.85546875" bestFit="1" customWidth="1"/>
    <col min="5" max="5" width="8.28515625" bestFit="1" customWidth="1"/>
  </cols>
  <sheetData>
    <row r="3" spans="1:5" ht="15" x14ac:dyDescent="0.25">
      <c r="A3" s="288" t="s">
        <v>62</v>
      </c>
      <c r="B3" s="289" t="s">
        <v>63</v>
      </c>
      <c r="C3" s="289" t="s">
        <v>53</v>
      </c>
      <c r="D3" s="289" t="s">
        <v>61</v>
      </c>
      <c r="E3" s="290" t="s">
        <v>64</v>
      </c>
    </row>
    <row r="4" spans="1:5" x14ac:dyDescent="0.2">
      <c r="A4" s="87" t="s">
        <v>395</v>
      </c>
      <c r="B4" s="79">
        <v>2014</v>
      </c>
      <c r="C4" s="79">
        <v>3457</v>
      </c>
      <c r="D4" s="79" t="s">
        <v>405</v>
      </c>
      <c r="E4" s="88" t="s">
        <v>65</v>
      </c>
    </row>
    <row r="5" spans="1:5" x14ac:dyDescent="0.2">
      <c r="A5" s="87" t="s">
        <v>394</v>
      </c>
      <c r="B5" s="79">
        <v>2013</v>
      </c>
      <c r="C5" s="79">
        <v>5468</v>
      </c>
      <c r="D5" s="79" t="s">
        <v>405</v>
      </c>
      <c r="E5" s="88" t="s">
        <v>65</v>
      </c>
    </row>
    <row r="6" spans="1:5" x14ac:dyDescent="0.2">
      <c r="A6" s="291" t="s">
        <v>397</v>
      </c>
      <c r="B6" s="79">
        <v>2014</v>
      </c>
      <c r="C6" s="79">
        <v>4568</v>
      </c>
      <c r="D6" s="79" t="s">
        <v>405</v>
      </c>
      <c r="E6" s="88" t="s">
        <v>66</v>
      </c>
    </row>
    <row r="7" spans="1:5" x14ac:dyDescent="0.2">
      <c r="A7" s="87" t="s">
        <v>395</v>
      </c>
      <c r="B7" s="79">
        <v>2013</v>
      </c>
      <c r="C7" s="79">
        <v>3659</v>
      </c>
      <c r="D7" s="79" t="s">
        <v>87</v>
      </c>
      <c r="E7" s="88" t="s">
        <v>65</v>
      </c>
    </row>
    <row r="8" spans="1:5" x14ac:dyDescent="0.2">
      <c r="A8" s="87" t="s">
        <v>394</v>
      </c>
      <c r="B8" s="79">
        <v>2013</v>
      </c>
      <c r="C8" s="79">
        <v>9845</v>
      </c>
      <c r="D8" s="79" t="s">
        <v>87</v>
      </c>
      <c r="E8" s="88" t="s">
        <v>65</v>
      </c>
    </row>
    <row r="9" spans="1:5" x14ac:dyDescent="0.2">
      <c r="A9" s="87" t="s">
        <v>394</v>
      </c>
      <c r="B9" s="79">
        <v>2012</v>
      </c>
      <c r="C9" s="79">
        <v>3409</v>
      </c>
      <c r="D9" s="79" t="s">
        <v>400</v>
      </c>
      <c r="E9" s="88" t="s">
        <v>65</v>
      </c>
    </row>
    <row r="10" spans="1:5" x14ac:dyDescent="0.2">
      <c r="A10" s="87" t="s">
        <v>398</v>
      </c>
      <c r="B10" s="79">
        <v>2012</v>
      </c>
      <c r="C10" s="79">
        <v>2523</v>
      </c>
      <c r="D10" s="79" t="s">
        <v>405</v>
      </c>
      <c r="E10" s="88" t="s">
        <v>66</v>
      </c>
    </row>
    <row r="11" spans="1:5" x14ac:dyDescent="0.2">
      <c r="A11" s="87" t="s">
        <v>395</v>
      </c>
      <c r="B11" s="79">
        <v>2013</v>
      </c>
      <c r="C11" s="79">
        <v>4368</v>
      </c>
      <c r="D11" s="79" t="s">
        <v>405</v>
      </c>
      <c r="E11" s="88" t="s">
        <v>66</v>
      </c>
    </row>
    <row r="12" spans="1:5" x14ac:dyDescent="0.2">
      <c r="A12" s="87" t="s">
        <v>399</v>
      </c>
      <c r="B12" s="79">
        <v>2013</v>
      </c>
      <c r="C12" s="79">
        <v>5683</v>
      </c>
      <c r="D12" s="79" t="s">
        <v>87</v>
      </c>
      <c r="E12" s="88" t="s">
        <v>66</v>
      </c>
    </row>
    <row r="13" spans="1:5" x14ac:dyDescent="0.2">
      <c r="A13" s="87" t="s">
        <v>395</v>
      </c>
      <c r="B13" s="79">
        <v>2012</v>
      </c>
      <c r="C13" s="79">
        <v>5634</v>
      </c>
      <c r="D13" s="79" t="s">
        <v>400</v>
      </c>
      <c r="E13" s="88" t="s">
        <v>66</v>
      </c>
    </row>
    <row r="14" spans="1:5" x14ac:dyDescent="0.2">
      <c r="A14" s="87" t="s">
        <v>398</v>
      </c>
      <c r="B14" s="79">
        <v>2014</v>
      </c>
      <c r="C14" s="79">
        <v>1435</v>
      </c>
      <c r="D14" s="79" t="s">
        <v>170</v>
      </c>
      <c r="E14" s="88" t="s">
        <v>67</v>
      </c>
    </row>
    <row r="15" spans="1:5" x14ac:dyDescent="0.2">
      <c r="A15" s="291" t="s">
        <v>397</v>
      </c>
      <c r="B15" s="79">
        <v>2014</v>
      </c>
      <c r="C15" s="79">
        <v>4568</v>
      </c>
      <c r="D15" s="79" t="s">
        <v>170</v>
      </c>
      <c r="E15" s="88" t="s">
        <v>67</v>
      </c>
    </row>
    <row r="16" spans="1:5" x14ac:dyDescent="0.2">
      <c r="A16" s="87" t="s">
        <v>399</v>
      </c>
      <c r="B16" s="79">
        <v>2013</v>
      </c>
      <c r="C16" s="79">
        <v>5679</v>
      </c>
      <c r="D16" s="79" t="s">
        <v>170</v>
      </c>
      <c r="E16" s="88" t="s">
        <v>67</v>
      </c>
    </row>
    <row r="17" spans="1:5" x14ac:dyDescent="0.2">
      <c r="A17" s="87" t="s">
        <v>395</v>
      </c>
      <c r="B17" s="79">
        <v>2012</v>
      </c>
      <c r="C17" s="79">
        <v>6780</v>
      </c>
      <c r="D17" s="79" t="s">
        <v>170</v>
      </c>
      <c r="E17" s="88" t="s">
        <v>67</v>
      </c>
    </row>
    <row r="18" spans="1:5" x14ac:dyDescent="0.2">
      <c r="A18" s="291" t="s">
        <v>396</v>
      </c>
      <c r="B18" s="79">
        <v>2012</v>
      </c>
      <c r="C18" s="79">
        <v>3984</v>
      </c>
      <c r="D18" s="79" t="s">
        <v>400</v>
      </c>
      <c r="E18" s="88" t="s">
        <v>67</v>
      </c>
    </row>
    <row r="19" spans="1:5" x14ac:dyDescent="0.2">
      <c r="A19" s="291" t="s">
        <v>396</v>
      </c>
      <c r="B19" s="79">
        <v>2013</v>
      </c>
      <c r="C19" s="79">
        <v>3245</v>
      </c>
      <c r="D19" s="79" t="s">
        <v>170</v>
      </c>
      <c r="E19" s="88" t="s">
        <v>68</v>
      </c>
    </row>
    <row r="20" spans="1:5" x14ac:dyDescent="0.2">
      <c r="A20" s="87" t="s">
        <v>398</v>
      </c>
      <c r="B20" s="79">
        <v>2014</v>
      </c>
      <c r="C20" s="79">
        <v>3486</v>
      </c>
      <c r="D20" s="79" t="s">
        <v>170</v>
      </c>
      <c r="E20" s="88" t="s">
        <v>68</v>
      </c>
    </row>
    <row r="21" spans="1:5" x14ac:dyDescent="0.2">
      <c r="A21" s="87" t="s">
        <v>394</v>
      </c>
      <c r="B21" s="79">
        <v>2012</v>
      </c>
      <c r="C21" s="79">
        <v>2397</v>
      </c>
      <c r="D21" s="79" t="s">
        <v>170</v>
      </c>
      <c r="E21" s="88" t="s">
        <v>68</v>
      </c>
    </row>
    <row r="22" spans="1:5" x14ac:dyDescent="0.2">
      <c r="A22" s="87" t="s">
        <v>398</v>
      </c>
      <c r="B22" s="79">
        <v>2013</v>
      </c>
      <c r="C22" s="79">
        <v>3498</v>
      </c>
      <c r="D22" s="79" t="s">
        <v>87</v>
      </c>
      <c r="E22" s="88" t="s">
        <v>68</v>
      </c>
    </row>
    <row r="23" spans="1:5" x14ac:dyDescent="0.2">
      <c r="A23" s="87" t="s">
        <v>398</v>
      </c>
      <c r="B23" s="79">
        <v>2012</v>
      </c>
      <c r="C23" s="79">
        <v>2389</v>
      </c>
      <c r="D23" s="79" t="s">
        <v>400</v>
      </c>
      <c r="E23" s="88" t="s">
        <v>68</v>
      </c>
    </row>
    <row r="24" spans="1:5" x14ac:dyDescent="0.2">
      <c r="A24" s="87" t="s">
        <v>395</v>
      </c>
      <c r="B24" s="79">
        <v>2012</v>
      </c>
      <c r="C24" s="79">
        <v>6893</v>
      </c>
      <c r="D24" s="79" t="s">
        <v>405</v>
      </c>
      <c r="E24" s="88" t="s">
        <v>65</v>
      </c>
    </row>
    <row r="25" spans="1:5" x14ac:dyDescent="0.2">
      <c r="A25" s="93" t="s">
        <v>395</v>
      </c>
      <c r="B25" s="94">
        <v>2012</v>
      </c>
      <c r="C25" s="94">
        <v>4589</v>
      </c>
      <c r="D25" s="94" t="s">
        <v>170</v>
      </c>
      <c r="E25" s="95" t="s">
        <v>68</v>
      </c>
    </row>
  </sheetData>
  <customSheetViews>
    <customSheetView guid="{2EAD168D-A49E-4F5C-9970-5D520AF78882}" topLeftCell="A7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 topLeftCell="A7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5">
    <tabColor indexed="11"/>
  </sheetPr>
  <dimension ref="A4:H15"/>
  <sheetViews>
    <sheetView workbookViewId="0">
      <selection activeCell="I25" sqref="I25"/>
    </sheetView>
  </sheetViews>
  <sheetFormatPr defaultRowHeight="12.75" x14ac:dyDescent="0.2"/>
  <cols>
    <col min="1" max="1" width="23.85546875" customWidth="1"/>
    <col min="2" max="3" width="8.28515625" customWidth="1"/>
    <col min="4" max="5" width="8.140625" customWidth="1"/>
    <col min="6" max="6" width="13.5703125" customWidth="1"/>
    <col min="7" max="7" width="6.7109375" customWidth="1"/>
    <col min="8" max="8" width="5.85546875" customWidth="1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8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8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33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18300</v>
      </c>
      <c r="C12" s="32">
        <v>13650</v>
      </c>
      <c r="D12" s="27">
        <f>SUM(B12:C12)</f>
        <v>31950</v>
      </c>
      <c r="E12" s="32">
        <f>AVERAGE(B12:C12)</f>
        <v>15975</v>
      </c>
      <c r="F12" s="33">
        <f>E12/E10</f>
        <v>0.99239012268985871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33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19000</v>
      </c>
      <c r="C14" s="32">
        <f>SUM(C12:C13)</f>
        <v>15045</v>
      </c>
      <c r="D14" s="32">
        <f>SUM(D12:D13)</f>
        <v>34045</v>
      </c>
      <c r="E14" s="32">
        <f>AVERAGE(B14:C14)</f>
        <v>17022.5</v>
      </c>
      <c r="F14" s="33">
        <f>E14/E10</f>
        <v>1.0574623388724957</v>
      </c>
      <c r="G14" s="38"/>
    </row>
    <row r="15" spans="1:8" ht="13.5" thickBot="1" x14ac:dyDescent="0.25">
      <c r="A15" s="39" t="s">
        <v>60</v>
      </c>
      <c r="B15" s="40">
        <f>B10-B14</f>
        <v>-3610</v>
      </c>
      <c r="C15" s="40">
        <f>C10-C14</f>
        <v>1760</v>
      </c>
      <c r="D15" s="40">
        <f>D10-D14</f>
        <v>-1850</v>
      </c>
      <c r="E15" s="40">
        <f>AVERAGE(B15:C15)</f>
        <v>-925</v>
      </c>
      <c r="F15" s="41">
        <f>E15/E10</f>
        <v>-5.746233887249573E-2</v>
      </c>
      <c r="G15" s="42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0">
    <tabColor indexed="11"/>
  </sheetPr>
  <dimension ref="A4:H15"/>
  <sheetViews>
    <sheetView zoomScale="145" zoomScaleNormal="145" workbookViewId="0">
      <selection activeCell="I13" sqref="I13"/>
    </sheetView>
  </sheetViews>
  <sheetFormatPr defaultColWidth="8.85546875" defaultRowHeight="12.75" x14ac:dyDescent="0.2"/>
  <cols>
    <col min="1" max="1" width="23.85546875" style="285" customWidth="1"/>
    <col min="2" max="3" width="8.28515625" style="285" customWidth="1"/>
    <col min="4" max="5" width="8.140625" style="285" customWidth="1"/>
    <col min="6" max="6" width="13.5703125" style="285" customWidth="1"/>
    <col min="7" max="7" width="6.7109375" style="285" customWidth="1"/>
    <col min="8" max="8" width="5.85546875" style="285" customWidth="1"/>
    <col min="9" max="16384" width="8.85546875" style="285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printOptions gridLines="1" gridLinesSet="0"/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1">
    <tabColor indexed="11"/>
  </sheetPr>
  <dimension ref="A4:H15"/>
  <sheetViews>
    <sheetView zoomScale="145" zoomScaleNormal="145" workbookViewId="0">
      <selection activeCell="B4" sqref="B4"/>
    </sheetView>
  </sheetViews>
  <sheetFormatPr defaultColWidth="8.85546875" defaultRowHeight="12.75" x14ac:dyDescent="0.2"/>
  <cols>
    <col min="1" max="1" width="23.85546875" style="285" customWidth="1"/>
    <col min="2" max="3" width="8.28515625" style="285" customWidth="1"/>
    <col min="4" max="5" width="8.140625" style="285" customWidth="1"/>
    <col min="6" max="6" width="13.5703125" style="285" customWidth="1"/>
    <col min="7" max="7" width="6.7109375" style="285" customWidth="1"/>
    <col min="8" max="8" width="5.85546875" style="285" customWidth="1"/>
    <col min="9" max="16384" width="8.85546875" style="285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printOptions gridLines="1" gridLinesSet="0"/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2">
    <tabColor indexed="11"/>
  </sheetPr>
  <dimension ref="A4:H15"/>
  <sheetViews>
    <sheetView zoomScale="145" zoomScaleNormal="145" workbookViewId="0">
      <selection activeCell="B13" sqref="B13"/>
    </sheetView>
  </sheetViews>
  <sheetFormatPr defaultColWidth="8.85546875" defaultRowHeight="12.75" x14ac:dyDescent="0.2"/>
  <cols>
    <col min="1" max="1" width="23.85546875" style="285" customWidth="1"/>
    <col min="2" max="3" width="8.28515625" style="285" customWidth="1"/>
    <col min="4" max="5" width="8.140625" style="285" customWidth="1"/>
    <col min="6" max="6" width="13.5703125" style="285" customWidth="1"/>
    <col min="7" max="7" width="6.7109375" style="285" customWidth="1"/>
    <col min="8" max="8" width="5.85546875" style="285" customWidth="1"/>
    <col min="9" max="16384" width="8.85546875" style="285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printOptions gridLines="1" gridLinesSet="0"/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7">
    <tabColor indexed="14"/>
  </sheetPr>
  <dimension ref="A1:C10"/>
  <sheetViews>
    <sheetView workbookViewId="0">
      <selection activeCell="D25" sqref="D25"/>
    </sheetView>
  </sheetViews>
  <sheetFormatPr defaultRowHeight="12.75" x14ac:dyDescent="0.2"/>
  <cols>
    <col min="2" max="2" width="13.85546875" bestFit="1" customWidth="1"/>
    <col min="3" max="3" width="12" bestFit="1" customWidth="1"/>
  </cols>
  <sheetData>
    <row r="1" spans="1:3" x14ac:dyDescent="0.2">
      <c r="A1" s="13" t="s">
        <v>39</v>
      </c>
    </row>
    <row r="3" spans="1:3" x14ac:dyDescent="0.2">
      <c r="B3" s="13" t="s">
        <v>40</v>
      </c>
      <c r="C3" s="13" t="s">
        <v>41</v>
      </c>
    </row>
    <row r="4" spans="1:3" x14ac:dyDescent="0.2">
      <c r="A4" s="13" t="s">
        <v>42</v>
      </c>
      <c r="B4" s="17">
        <v>26000</v>
      </c>
      <c r="C4" s="18">
        <f>B4*B10</f>
        <v>2600</v>
      </c>
    </row>
    <row r="5" spans="1:3" x14ac:dyDescent="0.2">
      <c r="A5" s="13" t="s">
        <v>43</v>
      </c>
      <c r="B5" s="17">
        <v>35350</v>
      </c>
    </row>
    <row r="6" spans="1:3" x14ac:dyDescent="0.2">
      <c r="A6" s="13" t="s">
        <v>44</v>
      </c>
      <c r="B6" s="17">
        <v>42000</v>
      </c>
    </row>
    <row r="7" spans="1:3" x14ac:dyDescent="0.2">
      <c r="A7" s="13" t="s">
        <v>45</v>
      </c>
      <c r="B7" s="17">
        <v>28800</v>
      </c>
    </row>
    <row r="10" spans="1:3" x14ac:dyDescent="0.2">
      <c r="A10" s="13" t="s">
        <v>46</v>
      </c>
      <c r="B10" s="19">
        <v>0.1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8">
    <tabColor indexed="26"/>
  </sheetPr>
  <dimension ref="A2:E11"/>
  <sheetViews>
    <sheetView workbookViewId="0">
      <selection activeCell="A12" sqref="A12"/>
    </sheetView>
  </sheetViews>
  <sheetFormatPr defaultRowHeight="12.75" x14ac:dyDescent="0.2"/>
  <cols>
    <col min="1" max="1" width="16.85546875" customWidth="1"/>
  </cols>
  <sheetData>
    <row r="2" spans="1:5" x14ac:dyDescent="0.2">
      <c r="B2" t="s">
        <v>134</v>
      </c>
      <c r="C2" t="s">
        <v>135</v>
      </c>
      <c r="D2" t="s">
        <v>136</v>
      </c>
      <c r="E2" t="s">
        <v>362</v>
      </c>
    </row>
    <row r="3" spans="1:5" x14ac:dyDescent="0.2">
      <c r="A3" t="s">
        <v>141</v>
      </c>
      <c r="B3">
        <v>1500</v>
      </c>
      <c r="C3">
        <v>1500</v>
      </c>
      <c r="D3">
        <v>1500</v>
      </c>
      <c r="E3">
        <f t="shared" ref="E3:E4" si="0">SUM(B3:D3)</f>
        <v>4500</v>
      </c>
    </row>
    <row r="4" spans="1:5" x14ac:dyDescent="0.2">
      <c r="A4" t="s">
        <v>140</v>
      </c>
      <c r="B4">
        <v>45</v>
      </c>
      <c r="C4">
        <v>14</v>
      </c>
      <c r="D4">
        <v>78</v>
      </c>
      <c r="E4">
        <f t="shared" si="0"/>
        <v>137</v>
      </c>
    </row>
    <row r="5" spans="1:5" x14ac:dyDescent="0.2">
      <c r="A5" t="s">
        <v>4</v>
      </c>
      <c r="B5">
        <f t="shared" ref="B5:E5" si="1">SUM(B3:B4)</f>
        <v>1545</v>
      </c>
      <c r="C5">
        <f t="shared" si="1"/>
        <v>1514</v>
      </c>
      <c r="D5">
        <f t="shared" si="1"/>
        <v>1578</v>
      </c>
      <c r="E5">
        <f t="shared" si="1"/>
        <v>4637</v>
      </c>
    </row>
    <row r="7" spans="1:5" x14ac:dyDescent="0.2">
      <c r="A7" s="271" t="s">
        <v>363</v>
      </c>
    </row>
    <row r="9" spans="1:5" x14ac:dyDescent="0.2">
      <c r="A9" t="s">
        <v>364</v>
      </c>
    </row>
    <row r="11" spans="1:5" x14ac:dyDescent="0.2">
      <c r="A11" t="s">
        <v>38</v>
      </c>
    </row>
  </sheetData>
  <customSheetViews>
    <customSheetView guid="{2EAD168D-A49E-4F5C-9970-5D520AF78882}">
      <selection activeCell="F4" sqref="F4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0"/>
  <dimension ref="F3:L13"/>
  <sheetViews>
    <sheetView workbookViewId="0">
      <selection activeCell="D25" sqref="D25"/>
    </sheetView>
  </sheetViews>
  <sheetFormatPr defaultRowHeight="12.75" x14ac:dyDescent="0.2"/>
  <sheetData>
    <row r="3" spans="6:12" x14ac:dyDescent="0.2">
      <c r="F3">
        <v>123</v>
      </c>
      <c r="L3">
        <v>567</v>
      </c>
    </row>
    <row r="13" spans="6:12" x14ac:dyDescent="0.2">
      <c r="I13">
        <f>F3+L3</f>
        <v>690</v>
      </c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>
    <tabColor indexed="27"/>
  </sheetPr>
  <dimension ref="B1:H11"/>
  <sheetViews>
    <sheetView topLeftCell="B1" workbookViewId="0">
      <selection activeCell="D25" sqref="D25"/>
    </sheetView>
  </sheetViews>
  <sheetFormatPr defaultRowHeight="12.75" x14ac:dyDescent="0.2"/>
  <cols>
    <col min="2" max="2" width="14.85546875" bestFit="1" customWidth="1"/>
    <col min="3" max="4" width="8.28515625" bestFit="1" customWidth="1"/>
    <col min="5" max="6" width="8.140625" bestFit="1" customWidth="1"/>
    <col min="7" max="7" width="13.7109375" bestFit="1" customWidth="1"/>
    <col min="8" max="8" width="6.7109375" bestFit="1" customWidth="1"/>
  </cols>
  <sheetData>
    <row r="1" spans="2:8" x14ac:dyDescent="0.2">
      <c r="B1" s="22"/>
      <c r="C1" s="22"/>
      <c r="D1" s="22"/>
      <c r="E1" s="22"/>
      <c r="F1" s="22"/>
      <c r="G1" s="22"/>
      <c r="H1" s="21"/>
    </row>
    <row r="3" spans="2:8" x14ac:dyDescent="0.2">
      <c r="B3" s="108" t="s">
        <v>47</v>
      </c>
      <c r="C3" s="108" t="s">
        <v>48</v>
      </c>
      <c r="D3" s="108" t="s">
        <v>49</v>
      </c>
      <c r="E3" s="108" t="s">
        <v>50</v>
      </c>
      <c r="F3" s="108" t="s">
        <v>38</v>
      </c>
      <c r="G3" s="108" t="s">
        <v>51</v>
      </c>
      <c r="H3" s="108" t="s">
        <v>52</v>
      </c>
    </row>
    <row r="4" spans="2:8" x14ac:dyDescent="0.2">
      <c r="B4" s="108" t="s">
        <v>53</v>
      </c>
      <c r="C4" s="109">
        <v>15000</v>
      </c>
      <c r="D4" s="109">
        <v>15800</v>
      </c>
      <c r="E4" s="109">
        <f>SUM(C4:D4)</f>
        <v>30800</v>
      </c>
      <c r="F4" s="109">
        <f>AVERAGE(C4:D4)</f>
        <v>15400</v>
      </c>
      <c r="G4" s="110">
        <f>F4/F6</f>
        <v>0.95667029041776674</v>
      </c>
      <c r="H4" s="110"/>
    </row>
    <row r="5" spans="2:8" x14ac:dyDescent="0.2">
      <c r="B5" s="108" t="s">
        <v>54</v>
      </c>
      <c r="C5" s="111">
        <v>390</v>
      </c>
      <c r="D5" s="111">
        <v>1005</v>
      </c>
      <c r="E5" s="109">
        <f>SUM(C5:D5)</f>
        <v>1395</v>
      </c>
      <c r="F5" s="111">
        <f>AVERAGE(C5:D5)</f>
        <v>697.5</v>
      </c>
      <c r="G5" s="110">
        <f>F5/F6</f>
        <v>4.3329709582233263E-2</v>
      </c>
      <c r="H5" s="110"/>
    </row>
    <row r="6" spans="2:8" x14ac:dyDescent="0.2">
      <c r="B6" s="108" t="s">
        <v>4</v>
      </c>
      <c r="C6" s="111">
        <f>SUM(C4:C5)</f>
        <v>15390</v>
      </c>
      <c r="D6" s="111">
        <f>SUM(D4:D5)</f>
        <v>16805</v>
      </c>
      <c r="E6" s="111">
        <f>SUM(E4:E5)</f>
        <v>32195</v>
      </c>
      <c r="F6" s="111">
        <f>AVERAGE(C6:D6)</f>
        <v>16097.5</v>
      </c>
      <c r="G6" s="110">
        <f>SUM(G4:G5)</f>
        <v>1</v>
      </c>
      <c r="H6" s="110"/>
    </row>
    <row r="7" spans="2:8" ht="19.149999999999999" customHeight="1" x14ac:dyDescent="0.2">
      <c r="B7" s="108" t="s">
        <v>55</v>
      </c>
      <c r="C7" s="111"/>
      <c r="D7" s="111"/>
      <c r="E7" s="111"/>
      <c r="F7" s="111"/>
      <c r="G7" s="110" t="s">
        <v>56</v>
      </c>
      <c r="H7" s="108"/>
    </row>
    <row r="8" spans="2:8" x14ac:dyDescent="0.2">
      <c r="B8" s="108" t="s">
        <v>57</v>
      </c>
      <c r="C8" s="111">
        <v>18300</v>
      </c>
      <c r="D8" s="111">
        <v>13650</v>
      </c>
      <c r="E8" s="109">
        <f>SUM(C8:D8)</f>
        <v>31950</v>
      </c>
      <c r="F8" s="111">
        <f>AVERAGE(C8:D8)</f>
        <v>15975</v>
      </c>
      <c r="G8" s="110">
        <f>F8/F6</f>
        <v>0.99239012268985871</v>
      </c>
      <c r="H8" s="108"/>
    </row>
    <row r="9" spans="2:8" x14ac:dyDescent="0.2">
      <c r="B9" s="108" t="s">
        <v>58</v>
      </c>
      <c r="C9" s="111">
        <v>700</v>
      </c>
      <c r="D9" s="111">
        <v>1395</v>
      </c>
      <c r="E9" s="109">
        <f>SUM(C9:D9)</f>
        <v>2095</v>
      </c>
      <c r="F9" s="111">
        <f>AVERAGE(C9:D9)</f>
        <v>1047.5</v>
      </c>
      <c r="G9" s="110">
        <f>F9/F6</f>
        <v>6.507221618263706E-2</v>
      </c>
      <c r="H9" s="110"/>
    </row>
    <row r="10" spans="2:8" x14ac:dyDescent="0.2">
      <c r="B10" s="108" t="s">
        <v>59</v>
      </c>
      <c r="C10" s="111">
        <f>SUM(C8:C9)</f>
        <v>19000</v>
      </c>
      <c r="D10" s="111">
        <f>SUM(D8:D9)</f>
        <v>15045</v>
      </c>
      <c r="E10" s="111">
        <f>SUM(E8:E9)</f>
        <v>34045</v>
      </c>
      <c r="F10" s="111">
        <f>AVERAGE(C10:D10)</f>
        <v>17022.5</v>
      </c>
      <c r="G10" s="110">
        <f>F10/F6</f>
        <v>1.0574623388724957</v>
      </c>
      <c r="H10" s="108"/>
    </row>
    <row r="11" spans="2:8" x14ac:dyDescent="0.2">
      <c r="B11" s="108" t="s">
        <v>60</v>
      </c>
      <c r="C11" s="111">
        <f>C6-C10</f>
        <v>-3610</v>
      </c>
      <c r="D11" s="111">
        <f>D6-D10</f>
        <v>1760</v>
      </c>
      <c r="E11" s="111">
        <f>E6-E10</f>
        <v>-1850</v>
      </c>
      <c r="F11" s="111">
        <f>AVERAGE(C11:D11)</f>
        <v>-925</v>
      </c>
      <c r="G11" s="110">
        <f>F11/F6</f>
        <v>-5.746233887249573E-2</v>
      </c>
      <c r="H11" s="110"/>
    </row>
  </sheetData>
  <sheetProtection sheet="1" objects="1" scenarios="1"/>
  <customSheetViews>
    <customSheetView guid="{2EAD168D-A49E-4F5C-9970-5D520AF78882}" topLeftCell="B1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 topLeftCell="B1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2">
    <outlinePr summaryBelow="0"/>
  </sheetPr>
  <dimension ref="A2:E13"/>
  <sheetViews>
    <sheetView zoomScaleNormal="100" workbookViewId="0">
      <selection activeCell="I8" sqref="I8"/>
    </sheetView>
  </sheetViews>
  <sheetFormatPr defaultColWidth="8.85546875" defaultRowHeight="12.75" x14ac:dyDescent="0.2"/>
  <cols>
    <col min="1" max="1" width="31.42578125" style="217" bestFit="1" customWidth="1"/>
    <col min="2" max="2" width="7.42578125" style="217" customWidth="1"/>
    <col min="3" max="3" width="13.42578125" style="217" customWidth="1"/>
    <col min="4" max="4" width="18.5703125" style="217" customWidth="1"/>
    <col min="5" max="5" width="11" style="217" customWidth="1"/>
    <col min="6" max="16384" width="8.85546875" style="217"/>
  </cols>
  <sheetData>
    <row r="2" spans="1:5" ht="15.75" x14ac:dyDescent="0.25">
      <c r="A2" s="273" t="s">
        <v>62</v>
      </c>
      <c r="B2" s="273" t="s">
        <v>63</v>
      </c>
      <c r="C2" s="273" t="s">
        <v>53</v>
      </c>
      <c r="D2" s="273" t="s">
        <v>61</v>
      </c>
      <c r="E2" s="273" t="s">
        <v>64</v>
      </c>
    </row>
    <row r="3" spans="1:5" x14ac:dyDescent="0.2">
      <c r="A3" s="274" t="s">
        <v>395</v>
      </c>
      <c r="B3" s="274">
        <v>2012</v>
      </c>
      <c r="C3" s="274">
        <v>5634</v>
      </c>
      <c r="D3" s="274" t="s">
        <v>400</v>
      </c>
      <c r="E3" s="274" t="s">
        <v>66</v>
      </c>
    </row>
    <row r="4" spans="1:5" x14ac:dyDescent="0.2">
      <c r="A4" s="274" t="s">
        <v>395</v>
      </c>
      <c r="B4" s="274">
        <v>2012</v>
      </c>
      <c r="C4" s="274">
        <v>6780</v>
      </c>
      <c r="D4" s="274" t="s">
        <v>170</v>
      </c>
      <c r="E4" s="274" t="s">
        <v>67</v>
      </c>
    </row>
    <row r="5" spans="1:5" x14ac:dyDescent="0.2">
      <c r="A5" s="274" t="s">
        <v>395</v>
      </c>
      <c r="B5" s="274">
        <v>2012</v>
      </c>
      <c r="C5" s="274">
        <v>4589</v>
      </c>
      <c r="D5" s="274" t="s">
        <v>170</v>
      </c>
      <c r="E5" s="274" t="s">
        <v>68</v>
      </c>
    </row>
    <row r="6" spans="1:5" x14ac:dyDescent="0.2">
      <c r="A6" s="274" t="s">
        <v>395</v>
      </c>
      <c r="B6" s="274">
        <v>2012</v>
      </c>
      <c r="C6" s="274">
        <v>6893</v>
      </c>
      <c r="D6" s="274" t="s">
        <v>405</v>
      </c>
      <c r="E6" s="274" t="s">
        <v>65</v>
      </c>
    </row>
    <row r="7" spans="1:5" x14ac:dyDescent="0.2">
      <c r="A7" s="274" t="s">
        <v>395</v>
      </c>
      <c r="B7" s="274">
        <v>2013</v>
      </c>
      <c r="C7" s="274">
        <v>3659</v>
      </c>
      <c r="D7" s="274" t="s">
        <v>87</v>
      </c>
      <c r="E7" s="274" t="s">
        <v>65</v>
      </c>
    </row>
    <row r="8" spans="1:5" x14ac:dyDescent="0.2">
      <c r="A8" s="274" t="s">
        <v>395</v>
      </c>
      <c r="B8" s="274">
        <v>2013</v>
      </c>
      <c r="C8" s="274">
        <v>4368</v>
      </c>
      <c r="D8" s="274" t="s">
        <v>405</v>
      </c>
      <c r="E8" s="274" t="s">
        <v>66</v>
      </c>
    </row>
    <row r="9" spans="1:5" x14ac:dyDescent="0.2">
      <c r="A9" s="275" t="s">
        <v>398</v>
      </c>
      <c r="B9" s="275">
        <v>2012</v>
      </c>
      <c r="C9" s="275">
        <v>2389</v>
      </c>
      <c r="D9" s="275" t="s">
        <v>400</v>
      </c>
      <c r="E9" s="275" t="s">
        <v>68</v>
      </c>
    </row>
    <row r="10" spans="1:5" x14ac:dyDescent="0.2">
      <c r="A10" s="275" t="s">
        <v>398</v>
      </c>
      <c r="B10" s="275">
        <v>2012</v>
      </c>
      <c r="C10" s="275">
        <v>2523</v>
      </c>
      <c r="D10" s="275" t="s">
        <v>405</v>
      </c>
      <c r="E10" s="275" t="s">
        <v>66</v>
      </c>
    </row>
    <row r="11" spans="1:5" x14ac:dyDescent="0.2">
      <c r="A11" s="275" t="s">
        <v>398</v>
      </c>
      <c r="B11" s="275">
        <v>2013</v>
      </c>
      <c r="C11" s="275">
        <v>3498</v>
      </c>
      <c r="D11" s="275" t="s">
        <v>87</v>
      </c>
      <c r="E11" s="275" t="s">
        <v>68</v>
      </c>
    </row>
    <row r="12" spans="1:5" x14ac:dyDescent="0.2">
      <c r="A12" s="275" t="s">
        <v>398</v>
      </c>
      <c r="B12" s="275">
        <v>2014</v>
      </c>
      <c r="C12" s="275">
        <v>1435</v>
      </c>
      <c r="D12" s="275" t="s">
        <v>170</v>
      </c>
      <c r="E12" s="275" t="s">
        <v>67</v>
      </c>
    </row>
    <row r="13" spans="1:5" x14ac:dyDescent="0.2">
      <c r="A13" s="275" t="s">
        <v>398</v>
      </c>
      <c r="B13" s="275">
        <v>2014</v>
      </c>
      <c r="C13" s="275">
        <v>3486</v>
      </c>
      <c r="D13" s="275" t="s">
        <v>170</v>
      </c>
      <c r="E13" s="275" t="s">
        <v>68</v>
      </c>
    </row>
  </sheetData>
  <sortState ref="A3:E24">
    <sortCondition ref="A3"/>
  </sortState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7"/>
  <sheetViews>
    <sheetView zoomScale="160" zoomScaleNormal="160" workbookViewId="0">
      <selection activeCell="C2" sqref="C2:C7"/>
    </sheetView>
  </sheetViews>
  <sheetFormatPr defaultColWidth="19.140625" defaultRowHeight="12.75" x14ac:dyDescent="0.2"/>
  <cols>
    <col min="1" max="16384" width="19.140625" style="292"/>
  </cols>
  <sheetData>
    <row r="1" spans="1:3" ht="15" x14ac:dyDescent="0.25">
      <c r="A1" s="295"/>
    </row>
    <row r="2" spans="1:3" x14ac:dyDescent="0.2">
      <c r="A2" s="292" t="s">
        <v>11</v>
      </c>
      <c r="C2" s="308" t="s">
        <v>466</v>
      </c>
    </row>
    <row r="3" spans="1:3" x14ac:dyDescent="0.2">
      <c r="A3" s="292" t="s">
        <v>414</v>
      </c>
      <c r="C3" s="308" t="s">
        <v>467</v>
      </c>
    </row>
    <row r="4" spans="1:3" x14ac:dyDescent="0.2">
      <c r="A4" s="292" t="s">
        <v>428</v>
      </c>
      <c r="C4" s="308" t="s">
        <v>468</v>
      </c>
    </row>
    <row r="5" spans="1:3" x14ac:dyDescent="0.2">
      <c r="A5" s="292" t="s">
        <v>429</v>
      </c>
      <c r="C5" s="308" t="s">
        <v>469</v>
      </c>
    </row>
    <row r="6" spans="1:3" x14ac:dyDescent="0.2">
      <c r="A6" s="292" t="s">
        <v>430</v>
      </c>
      <c r="C6" s="308" t="s">
        <v>470</v>
      </c>
    </row>
    <row r="7" spans="1:3" x14ac:dyDescent="0.2">
      <c r="A7" s="297" t="s">
        <v>11</v>
      </c>
      <c r="C7" s="308"/>
    </row>
  </sheetData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3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7.42578125" bestFit="1" customWidth="1"/>
    <col min="3" max="3" width="8.28515625" bestFit="1" customWidth="1"/>
    <col min="4" max="4" width="14.42578125" bestFit="1" customWidth="1"/>
    <col min="5" max="5" width="9.7109375" bestFit="1" customWidth="1"/>
    <col min="7" max="7" width="15.85546875" bestFit="1" customWidth="1"/>
    <col min="8" max="8" width="12.7109375" customWidth="1"/>
    <col min="9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G3" s="46" t="s">
        <v>350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4">
    <tabColor indexed="32"/>
  </sheetPr>
  <dimension ref="A1:H8"/>
  <sheetViews>
    <sheetView workbookViewId="0">
      <selection activeCell="D25" sqref="D25"/>
    </sheetView>
  </sheetViews>
  <sheetFormatPr defaultRowHeight="12.75" x14ac:dyDescent="0.2"/>
  <cols>
    <col min="1" max="1" width="15" bestFit="1" customWidth="1"/>
    <col min="2" max="5" width="10.140625" bestFit="1" customWidth="1"/>
    <col min="7" max="7" width="12.28515625" customWidth="1"/>
    <col min="8" max="8" width="10.42578125" customWidth="1"/>
  </cols>
  <sheetData>
    <row r="1" spans="1:8" ht="29.25" customHeight="1" x14ac:dyDescent="0.25">
      <c r="A1" s="395" t="s">
        <v>6</v>
      </c>
      <c r="B1" s="395"/>
      <c r="C1" s="395"/>
      <c r="D1" s="395"/>
      <c r="E1" s="395"/>
      <c r="F1" s="9"/>
      <c r="G1" s="10" t="s">
        <v>12</v>
      </c>
      <c r="H1" s="11" t="s">
        <v>13</v>
      </c>
    </row>
    <row r="2" spans="1:8" ht="12.75" customHeight="1" x14ac:dyDescent="0.25">
      <c r="A2" s="395"/>
      <c r="B2" s="395"/>
      <c r="C2" s="395"/>
      <c r="D2" s="395"/>
      <c r="E2" s="395"/>
      <c r="F2" s="9"/>
      <c r="G2" s="9"/>
      <c r="H2" s="9"/>
    </row>
    <row r="3" spans="1:8" ht="15" x14ac:dyDescent="0.2">
      <c r="A3" s="7" t="s">
        <v>7</v>
      </c>
      <c r="B3" s="8">
        <v>37288</v>
      </c>
      <c r="C3" s="8">
        <v>37316</v>
      </c>
      <c r="D3" s="8">
        <v>37347</v>
      </c>
      <c r="E3" s="8">
        <v>37377</v>
      </c>
      <c r="F3" s="7"/>
    </row>
    <row r="4" spans="1:8" ht="15" x14ac:dyDescent="0.2">
      <c r="A4" s="7" t="s">
        <v>8</v>
      </c>
      <c r="B4" s="7">
        <v>70</v>
      </c>
      <c r="C4" s="7">
        <v>100</v>
      </c>
      <c r="D4" s="7"/>
      <c r="E4" s="7">
        <v>85</v>
      </c>
      <c r="F4" s="7"/>
      <c r="G4" s="7">
        <f>AVERAGE(B4:E4)</f>
        <v>85</v>
      </c>
      <c r="H4" s="7">
        <f>(B4+C4+D4+E4)/4</f>
        <v>63.75</v>
      </c>
    </row>
    <row r="5" spans="1:8" ht="15" x14ac:dyDescent="0.2">
      <c r="A5" s="7" t="s">
        <v>9</v>
      </c>
      <c r="B5" s="7">
        <v>88</v>
      </c>
      <c r="C5" s="7">
        <v>84</v>
      </c>
      <c r="D5" s="7">
        <v>77</v>
      </c>
      <c r="E5" s="7">
        <v>84</v>
      </c>
      <c r="F5" s="7"/>
      <c r="G5" s="7">
        <f>AVERAGE(B5:E5)</f>
        <v>83.25</v>
      </c>
      <c r="H5" s="7">
        <f>(B5+C5+D5+E5)/4</f>
        <v>83.25</v>
      </c>
    </row>
    <row r="6" spans="1:8" ht="15" x14ac:dyDescent="0.2">
      <c r="A6" s="7" t="s">
        <v>10</v>
      </c>
      <c r="B6" s="7">
        <v>73</v>
      </c>
      <c r="C6" s="7">
        <v>100</v>
      </c>
      <c r="D6" s="7">
        <v>74</v>
      </c>
      <c r="E6" s="7">
        <v>72</v>
      </c>
      <c r="F6" s="7"/>
      <c r="G6" s="7">
        <f>AVERAGE(B6:E6)</f>
        <v>79.75</v>
      </c>
      <c r="H6" s="7">
        <f>(B6+C6+D6+E6)/4</f>
        <v>79.75</v>
      </c>
    </row>
    <row r="7" spans="1:8" ht="15" x14ac:dyDescent="0.2">
      <c r="A7" s="7" t="s">
        <v>11</v>
      </c>
      <c r="B7" s="7">
        <v>68</v>
      </c>
      <c r="C7" s="7">
        <v>91</v>
      </c>
      <c r="D7" s="7">
        <v>86</v>
      </c>
      <c r="E7" s="7">
        <v>66</v>
      </c>
      <c r="F7" s="7"/>
      <c r="G7" s="7">
        <f>AVERAGE(B7:E7)</f>
        <v>77.75</v>
      </c>
      <c r="H7" s="7">
        <f>(B7+C7+D7+E7)/4</f>
        <v>77.75</v>
      </c>
    </row>
    <row r="8" spans="1:8" ht="15" x14ac:dyDescent="0.2">
      <c r="A8" s="7"/>
      <c r="B8" s="7"/>
      <c r="C8" s="7"/>
      <c r="D8" s="7"/>
      <c r="E8" s="7"/>
      <c r="F8" s="7"/>
      <c r="G8" s="7"/>
      <c r="H8" s="7"/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mergeCells count="1">
    <mergeCell ref="A1:E2"/>
  </mergeCells>
  <phoneticPr fontId="4" type="noConversion"/>
  <pageMargins left="0.75" right="0.75" top="1" bottom="1" header="0.5" footer="0.5"/>
  <headerFooter alignWithMargins="0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5">
    <tabColor indexed="43"/>
  </sheetPr>
  <dimension ref="A1:Z25"/>
  <sheetViews>
    <sheetView workbookViewId="0">
      <selection activeCell="D25" sqref="D25"/>
    </sheetView>
  </sheetViews>
  <sheetFormatPr defaultRowHeight="12.75" x14ac:dyDescent="0.2"/>
  <cols>
    <col min="1" max="1" width="14.5703125" customWidth="1"/>
    <col min="2" max="2" width="16" bestFit="1" customWidth="1"/>
    <col min="3" max="4" width="9.28515625" bestFit="1" customWidth="1"/>
    <col min="5" max="5" width="12.140625" bestFit="1" customWidth="1"/>
    <col min="7" max="7" width="16" bestFit="1" customWidth="1"/>
    <col min="8" max="8" width="6.28515625" bestFit="1" customWidth="1"/>
    <col min="9" max="9" width="9.28515625" bestFit="1" customWidth="1"/>
    <col min="13" max="14" width="9.28515625" bestFit="1" customWidth="1"/>
    <col min="15" max="15" width="12.140625" bestFit="1" customWidth="1"/>
    <col min="16" max="16" width="7.42578125" bestFit="1" customWidth="1"/>
  </cols>
  <sheetData>
    <row r="1" spans="1:26" ht="15.75" x14ac:dyDescent="0.25">
      <c r="A1" s="396" t="s">
        <v>123</v>
      </c>
      <c r="B1" s="397"/>
      <c r="C1" s="397"/>
      <c r="D1" s="397"/>
      <c r="E1" s="397"/>
      <c r="F1" s="398"/>
    </row>
    <row r="2" spans="1:26" x14ac:dyDescent="0.2">
      <c r="A2" s="12"/>
      <c r="B2" s="12"/>
      <c r="C2" s="12"/>
      <c r="D2" s="12"/>
      <c r="E2" s="12"/>
      <c r="F2" s="12"/>
    </row>
    <row r="3" spans="1:26" x14ac:dyDescent="0.2">
      <c r="A3" s="399" t="s">
        <v>125</v>
      </c>
      <c r="B3" s="15" t="s">
        <v>62</v>
      </c>
      <c r="C3" s="15" t="s">
        <v>63</v>
      </c>
      <c r="D3" s="15" t="s">
        <v>53</v>
      </c>
      <c r="E3" s="15" t="s">
        <v>61</v>
      </c>
      <c r="F3" s="15" t="s">
        <v>64</v>
      </c>
      <c r="G3" s="15" t="s">
        <v>62</v>
      </c>
      <c r="H3" s="15" t="s">
        <v>63</v>
      </c>
      <c r="I3" s="15" t="s">
        <v>53</v>
      </c>
      <c r="J3" s="15" t="s">
        <v>61</v>
      </c>
      <c r="K3" s="15" t="s">
        <v>64</v>
      </c>
      <c r="L3" s="15" t="s">
        <v>62</v>
      </c>
      <c r="M3" s="15" t="s">
        <v>63</v>
      </c>
      <c r="N3" s="15" t="s">
        <v>53</v>
      </c>
      <c r="O3" s="15" t="s">
        <v>61</v>
      </c>
      <c r="P3" s="15" t="s">
        <v>64</v>
      </c>
      <c r="Q3" s="15" t="s">
        <v>62</v>
      </c>
      <c r="R3" s="15" t="s">
        <v>63</v>
      </c>
      <c r="S3" s="15" t="s">
        <v>53</v>
      </c>
      <c r="T3" s="15" t="s">
        <v>61</v>
      </c>
      <c r="U3" s="15" t="s">
        <v>64</v>
      </c>
      <c r="V3" s="15" t="s">
        <v>62</v>
      </c>
      <c r="W3" s="15" t="s">
        <v>63</v>
      </c>
      <c r="X3" s="15" t="s">
        <v>53</v>
      </c>
      <c r="Y3" s="15" t="s">
        <v>61</v>
      </c>
      <c r="Z3" s="15" t="s">
        <v>64</v>
      </c>
    </row>
    <row r="4" spans="1:26" x14ac:dyDescent="0.2">
      <c r="A4" s="399"/>
      <c r="B4" s="12" t="s">
        <v>394</v>
      </c>
      <c r="C4" s="12">
        <v>2012</v>
      </c>
      <c r="D4" s="12">
        <v>3409</v>
      </c>
      <c r="E4" s="12" t="s">
        <v>400</v>
      </c>
      <c r="F4" s="12" t="s">
        <v>65</v>
      </c>
      <c r="G4" s="12" t="s">
        <v>394</v>
      </c>
      <c r="H4" s="12">
        <v>2012</v>
      </c>
      <c r="I4" s="12">
        <v>3409</v>
      </c>
      <c r="J4" s="12" t="s">
        <v>400</v>
      </c>
      <c r="K4" s="12" t="s">
        <v>65</v>
      </c>
      <c r="L4" s="12" t="s">
        <v>394</v>
      </c>
      <c r="M4" s="12">
        <v>2012</v>
      </c>
      <c r="N4" s="12">
        <v>3409</v>
      </c>
      <c r="O4" s="12" t="s">
        <v>400</v>
      </c>
      <c r="P4" s="12" t="s">
        <v>65</v>
      </c>
      <c r="Q4" s="12" t="s">
        <v>394</v>
      </c>
      <c r="R4" s="12">
        <v>2012</v>
      </c>
      <c r="S4" s="12">
        <v>3409</v>
      </c>
      <c r="T4" s="12" t="s">
        <v>400</v>
      </c>
      <c r="U4" s="12" t="s">
        <v>65</v>
      </c>
      <c r="V4" s="12" t="s">
        <v>394</v>
      </c>
      <c r="W4" s="12">
        <v>2012</v>
      </c>
      <c r="X4" s="12">
        <v>3409</v>
      </c>
      <c r="Y4" s="12" t="s">
        <v>400</v>
      </c>
      <c r="Z4" s="12" t="s">
        <v>65</v>
      </c>
    </row>
    <row r="5" spans="1:26" x14ac:dyDescent="0.2">
      <c r="A5" s="399"/>
      <c r="B5" s="12" t="s">
        <v>395</v>
      </c>
      <c r="C5" s="12">
        <v>2012</v>
      </c>
      <c r="D5" s="12">
        <v>5634</v>
      </c>
      <c r="E5" s="12" t="s">
        <v>400</v>
      </c>
      <c r="F5" s="12" t="s">
        <v>66</v>
      </c>
      <c r="G5" s="12" t="s">
        <v>395</v>
      </c>
      <c r="H5" s="12">
        <v>2012</v>
      </c>
      <c r="I5" s="12">
        <v>5634</v>
      </c>
      <c r="J5" s="12" t="s">
        <v>400</v>
      </c>
      <c r="K5" s="12" t="s">
        <v>66</v>
      </c>
      <c r="L5" s="12" t="s">
        <v>395</v>
      </c>
      <c r="M5" s="12">
        <v>2012</v>
      </c>
      <c r="N5" s="12">
        <v>5634</v>
      </c>
      <c r="O5" s="12" t="s">
        <v>400</v>
      </c>
      <c r="P5" s="12" t="s">
        <v>66</v>
      </c>
      <c r="Q5" s="12" t="s">
        <v>395</v>
      </c>
      <c r="R5" s="12">
        <v>2012</v>
      </c>
      <c r="S5" s="12">
        <v>5634</v>
      </c>
      <c r="T5" s="12" t="s">
        <v>400</v>
      </c>
      <c r="U5" s="12" t="s">
        <v>66</v>
      </c>
      <c r="V5" s="12" t="s">
        <v>395</v>
      </c>
      <c r="W5" s="12">
        <v>2012</v>
      </c>
      <c r="X5" s="12">
        <v>5634</v>
      </c>
      <c r="Y5" s="12" t="s">
        <v>400</v>
      </c>
      <c r="Z5" s="12" t="s">
        <v>66</v>
      </c>
    </row>
    <row r="6" spans="1:26" x14ac:dyDescent="0.2">
      <c r="A6" s="399"/>
      <c r="B6" s="96" t="s">
        <v>396</v>
      </c>
      <c r="C6" s="12">
        <v>2012</v>
      </c>
      <c r="D6" s="12">
        <v>3984</v>
      </c>
      <c r="E6" s="12" t="s">
        <v>400</v>
      </c>
      <c r="F6" s="12" t="s">
        <v>67</v>
      </c>
      <c r="G6" s="96" t="s">
        <v>396</v>
      </c>
      <c r="H6" s="12">
        <v>2012</v>
      </c>
      <c r="I6" s="12">
        <v>3984</v>
      </c>
      <c r="J6" s="12" t="s">
        <v>400</v>
      </c>
      <c r="K6" s="12" t="s">
        <v>67</v>
      </c>
      <c r="L6" s="96" t="s">
        <v>396</v>
      </c>
      <c r="M6" s="12">
        <v>2012</v>
      </c>
      <c r="N6" s="12">
        <v>3984</v>
      </c>
      <c r="O6" s="12" t="s">
        <v>400</v>
      </c>
      <c r="P6" s="12" t="s">
        <v>67</v>
      </c>
      <c r="Q6" s="96" t="s">
        <v>396</v>
      </c>
      <c r="R6" s="12">
        <v>2012</v>
      </c>
      <c r="S6" s="12">
        <v>3984</v>
      </c>
      <c r="T6" s="12" t="s">
        <v>400</v>
      </c>
      <c r="U6" s="12" t="s">
        <v>67</v>
      </c>
      <c r="V6" s="96" t="s">
        <v>396</v>
      </c>
      <c r="W6" s="12">
        <v>2012</v>
      </c>
      <c r="X6" s="12">
        <v>3984</v>
      </c>
      <c r="Y6" s="12" t="s">
        <v>400</v>
      </c>
      <c r="Z6" s="12" t="s">
        <v>67</v>
      </c>
    </row>
    <row r="7" spans="1:26" x14ac:dyDescent="0.2">
      <c r="A7" s="399"/>
      <c r="B7" s="12" t="s">
        <v>398</v>
      </c>
      <c r="C7" s="12">
        <v>2012</v>
      </c>
      <c r="D7" s="12">
        <v>2389</v>
      </c>
      <c r="E7" s="12" t="s">
        <v>400</v>
      </c>
      <c r="F7" s="12" t="s">
        <v>68</v>
      </c>
      <c r="G7" s="12" t="s">
        <v>398</v>
      </c>
      <c r="H7" s="12">
        <v>2012</v>
      </c>
      <c r="I7" s="12">
        <v>2389</v>
      </c>
      <c r="J7" s="12" t="s">
        <v>400</v>
      </c>
      <c r="K7" s="12" t="s">
        <v>68</v>
      </c>
      <c r="L7" s="12" t="s">
        <v>398</v>
      </c>
      <c r="M7" s="12">
        <v>2012</v>
      </c>
      <c r="N7" s="12">
        <v>2389</v>
      </c>
      <c r="O7" s="12" t="s">
        <v>400</v>
      </c>
      <c r="P7" s="12" t="s">
        <v>68</v>
      </c>
      <c r="Q7" s="12" t="s">
        <v>398</v>
      </c>
      <c r="R7" s="12">
        <v>2012</v>
      </c>
      <c r="S7" s="12">
        <v>2389</v>
      </c>
      <c r="T7" s="12" t="s">
        <v>400</v>
      </c>
      <c r="U7" s="12" t="s">
        <v>68</v>
      </c>
      <c r="V7" s="12" t="s">
        <v>398</v>
      </c>
      <c r="W7" s="12">
        <v>2012</v>
      </c>
      <c r="X7" s="12">
        <v>2389</v>
      </c>
      <c r="Y7" s="12" t="s">
        <v>400</v>
      </c>
      <c r="Z7" s="12" t="s">
        <v>68</v>
      </c>
    </row>
    <row r="8" spans="1:26" x14ac:dyDescent="0.2">
      <c r="A8" s="399"/>
      <c r="B8" s="12" t="s">
        <v>398</v>
      </c>
      <c r="C8" s="12">
        <v>2014</v>
      </c>
      <c r="D8" s="12">
        <v>1435</v>
      </c>
      <c r="E8" s="12" t="s">
        <v>170</v>
      </c>
      <c r="F8" s="12" t="s">
        <v>67</v>
      </c>
      <c r="G8" s="12" t="s">
        <v>398</v>
      </c>
      <c r="H8" s="12">
        <v>2014</v>
      </c>
      <c r="I8" s="12">
        <v>1435</v>
      </c>
      <c r="J8" s="12" t="s">
        <v>170</v>
      </c>
      <c r="K8" s="12" t="s">
        <v>67</v>
      </c>
      <c r="L8" s="12" t="s">
        <v>398</v>
      </c>
      <c r="M8" s="12">
        <v>2014</v>
      </c>
      <c r="N8" s="12">
        <v>1435</v>
      </c>
      <c r="O8" s="12" t="s">
        <v>170</v>
      </c>
      <c r="P8" s="12" t="s">
        <v>67</v>
      </c>
      <c r="Q8" s="12" t="s">
        <v>398</v>
      </c>
      <c r="R8" s="12">
        <v>2014</v>
      </c>
      <c r="S8" s="12">
        <v>1435</v>
      </c>
      <c r="T8" s="12" t="s">
        <v>170</v>
      </c>
      <c r="U8" s="12" t="s">
        <v>67</v>
      </c>
      <c r="V8" s="12" t="s">
        <v>398</v>
      </c>
      <c r="W8" s="12">
        <v>2014</v>
      </c>
      <c r="X8" s="12">
        <v>1435</v>
      </c>
      <c r="Y8" s="12" t="s">
        <v>170</v>
      </c>
      <c r="Z8" s="12" t="s">
        <v>67</v>
      </c>
    </row>
    <row r="9" spans="1:26" x14ac:dyDescent="0.2">
      <c r="A9" s="399"/>
      <c r="B9" s="96" t="s">
        <v>397</v>
      </c>
      <c r="C9" s="12">
        <v>2014</v>
      </c>
      <c r="D9" s="12">
        <v>4568</v>
      </c>
      <c r="E9" s="12" t="s">
        <v>170</v>
      </c>
      <c r="F9" s="12" t="s">
        <v>67</v>
      </c>
      <c r="G9" s="96" t="s">
        <v>397</v>
      </c>
      <c r="H9" s="12">
        <v>2014</v>
      </c>
      <c r="I9" s="12">
        <v>4568</v>
      </c>
      <c r="J9" s="12" t="s">
        <v>170</v>
      </c>
      <c r="K9" s="12" t="s">
        <v>67</v>
      </c>
      <c r="L9" s="96" t="s">
        <v>397</v>
      </c>
      <c r="M9" s="12">
        <v>2014</v>
      </c>
      <c r="N9" s="12">
        <v>4568</v>
      </c>
      <c r="O9" s="12" t="s">
        <v>170</v>
      </c>
      <c r="P9" s="12" t="s">
        <v>67</v>
      </c>
      <c r="Q9" s="96" t="s">
        <v>397</v>
      </c>
      <c r="R9" s="12">
        <v>2014</v>
      </c>
      <c r="S9" s="12">
        <v>4568</v>
      </c>
      <c r="T9" s="12" t="s">
        <v>170</v>
      </c>
      <c r="U9" s="12" t="s">
        <v>67</v>
      </c>
      <c r="V9" s="96" t="s">
        <v>397</v>
      </c>
      <c r="W9" s="12">
        <v>2014</v>
      </c>
      <c r="X9" s="12">
        <v>4568</v>
      </c>
      <c r="Y9" s="12" t="s">
        <v>170</v>
      </c>
      <c r="Z9" s="12" t="s">
        <v>67</v>
      </c>
    </row>
    <row r="10" spans="1:26" x14ac:dyDescent="0.2">
      <c r="A10" s="399"/>
      <c r="B10" s="12" t="s">
        <v>399</v>
      </c>
      <c r="C10" s="12">
        <v>2013</v>
      </c>
      <c r="D10" s="12">
        <v>5679</v>
      </c>
      <c r="E10" s="12" t="s">
        <v>170</v>
      </c>
      <c r="F10" s="12" t="s">
        <v>67</v>
      </c>
      <c r="G10" s="12" t="s">
        <v>399</v>
      </c>
      <c r="H10" s="12">
        <v>2013</v>
      </c>
      <c r="I10" s="12">
        <v>5679</v>
      </c>
      <c r="J10" s="12" t="s">
        <v>170</v>
      </c>
      <c r="K10" s="12" t="s">
        <v>67</v>
      </c>
      <c r="L10" s="12" t="s">
        <v>399</v>
      </c>
      <c r="M10" s="12">
        <v>2013</v>
      </c>
      <c r="N10" s="12">
        <v>5679</v>
      </c>
      <c r="O10" s="12" t="s">
        <v>170</v>
      </c>
      <c r="P10" s="12" t="s">
        <v>67</v>
      </c>
      <c r="Q10" s="12" t="s">
        <v>399</v>
      </c>
      <c r="R10" s="12">
        <v>2013</v>
      </c>
      <c r="S10" s="12">
        <v>5679</v>
      </c>
      <c r="T10" s="12" t="s">
        <v>170</v>
      </c>
      <c r="U10" s="12" t="s">
        <v>67</v>
      </c>
      <c r="V10" s="12" t="s">
        <v>399</v>
      </c>
      <c r="W10" s="12">
        <v>2013</v>
      </c>
      <c r="X10" s="12">
        <v>5679</v>
      </c>
      <c r="Y10" s="12" t="s">
        <v>170</v>
      </c>
      <c r="Z10" s="12" t="s">
        <v>67</v>
      </c>
    </row>
    <row r="11" spans="1:26" x14ac:dyDescent="0.2">
      <c r="A11" s="399"/>
      <c r="B11" s="12" t="s">
        <v>395</v>
      </c>
      <c r="C11" s="12">
        <v>2012</v>
      </c>
      <c r="D11" s="12">
        <v>6780</v>
      </c>
      <c r="E11" s="12" t="s">
        <v>170</v>
      </c>
      <c r="F11" s="12" t="s">
        <v>67</v>
      </c>
      <c r="G11" s="12" t="s">
        <v>395</v>
      </c>
      <c r="H11" s="12">
        <v>2012</v>
      </c>
      <c r="I11" s="12">
        <v>6780</v>
      </c>
      <c r="J11" s="12" t="s">
        <v>170</v>
      </c>
      <c r="K11" s="12" t="s">
        <v>67</v>
      </c>
      <c r="L11" s="12" t="s">
        <v>395</v>
      </c>
      <c r="M11" s="12">
        <v>2012</v>
      </c>
      <c r="N11" s="12">
        <v>6780</v>
      </c>
      <c r="O11" s="12" t="s">
        <v>170</v>
      </c>
      <c r="P11" s="12" t="s">
        <v>67</v>
      </c>
      <c r="Q11" s="12" t="s">
        <v>395</v>
      </c>
      <c r="R11" s="12">
        <v>2012</v>
      </c>
      <c r="S11" s="12">
        <v>6780</v>
      </c>
      <c r="T11" s="12" t="s">
        <v>170</v>
      </c>
      <c r="U11" s="12" t="s">
        <v>67</v>
      </c>
      <c r="V11" s="12" t="s">
        <v>395</v>
      </c>
      <c r="W11" s="12">
        <v>2012</v>
      </c>
      <c r="X11" s="12">
        <v>6780</v>
      </c>
      <c r="Y11" s="12" t="s">
        <v>170</v>
      </c>
      <c r="Z11" s="12" t="s">
        <v>67</v>
      </c>
    </row>
    <row r="12" spans="1:26" x14ac:dyDescent="0.2">
      <c r="A12" s="399"/>
      <c r="B12" s="96" t="s">
        <v>396</v>
      </c>
      <c r="C12" s="12">
        <v>2013</v>
      </c>
      <c r="D12" s="12">
        <v>3245</v>
      </c>
      <c r="E12" s="12" t="s">
        <v>170</v>
      </c>
      <c r="F12" s="12" t="s">
        <v>68</v>
      </c>
      <c r="G12" s="96" t="s">
        <v>396</v>
      </c>
      <c r="H12" s="12">
        <v>2013</v>
      </c>
      <c r="I12" s="12">
        <v>3245</v>
      </c>
      <c r="J12" s="12" t="s">
        <v>170</v>
      </c>
      <c r="K12" s="12" t="s">
        <v>68</v>
      </c>
      <c r="L12" s="96" t="s">
        <v>396</v>
      </c>
      <c r="M12" s="12">
        <v>2013</v>
      </c>
      <c r="N12" s="12">
        <v>3245</v>
      </c>
      <c r="O12" s="12" t="s">
        <v>170</v>
      </c>
      <c r="P12" s="12" t="s">
        <v>68</v>
      </c>
      <c r="Q12" s="96" t="s">
        <v>396</v>
      </c>
      <c r="R12" s="12">
        <v>2013</v>
      </c>
      <c r="S12" s="12">
        <v>3245</v>
      </c>
      <c r="T12" s="12" t="s">
        <v>170</v>
      </c>
      <c r="U12" s="12" t="s">
        <v>68</v>
      </c>
      <c r="V12" s="96" t="s">
        <v>396</v>
      </c>
      <c r="W12" s="12">
        <v>2013</v>
      </c>
      <c r="X12" s="12">
        <v>3245</v>
      </c>
      <c r="Y12" s="12" t="s">
        <v>170</v>
      </c>
      <c r="Z12" s="12" t="s">
        <v>68</v>
      </c>
    </row>
    <row r="13" spans="1:26" x14ac:dyDescent="0.2">
      <c r="A13" s="399"/>
      <c r="B13" s="12" t="s">
        <v>398</v>
      </c>
      <c r="C13" s="12">
        <v>2014</v>
      </c>
      <c r="D13" s="12">
        <v>3486</v>
      </c>
      <c r="E13" s="12" t="s">
        <v>170</v>
      </c>
      <c r="F13" s="12" t="s">
        <v>68</v>
      </c>
      <c r="G13" s="12" t="s">
        <v>398</v>
      </c>
      <c r="H13" s="12">
        <v>2014</v>
      </c>
      <c r="I13" s="12">
        <v>3486</v>
      </c>
      <c r="J13" s="12" t="s">
        <v>170</v>
      </c>
      <c r="K13" s="12" t="s">
        <v>68</v>
      </c>
      <c r="L13" s="12" t="s">
        <v>398</v>
      </c>
      <c r="M13" s="12">
        <v>2014</v>
      </c>
      <c r="N13" s="12">
        <v>3486</v>
      </c>
      <c r="O13" s="12" t="s">
        <v>170</v>
      </c>
      <c r="P13" s="12" t="s">
        <v>68</v>
      </c>
      <c r="Q13" s="12" t="s">
        <v>398</v>
      </c>
      <c r="R13" s="12">
        <v>2014</v>
      </c>
      <c r="S13" s="12">
        <v>3486</v>
      </c>
      <c r="T13" s="12" t="s">
        <v>170</v>
      </c>
      <c r="U13" s="12" t="s">
        <v>68</v>
      </c>
      <c r="V13" s="12" t="s">
        <v>398</v>
      </c>
      <c r="W13" s="12">
        <v>2014</v>
      </c>
      <c r="X13" s="12">
        <v>3486</v>
      </c>
      <c r="Y13" s="12" t="s">
        <v>170</v>
      </c>
      <c r="Z13" s="12" t="s">
        <v>68</v>
      </c>
    </row>
    <row r="14" spans="1:26" x14ac:dyDescent="0.2">
      <c r="A14" s="399"/>
      <c r="B14" s="12" t="s">
        <v>394</v>
      </c>
      <c r="C14" s="12">
        <v>2012</v>
      </c>
      <c r="D14" s="12">
        <v>2397</v>
      </c>
      <c r="E14" s="12" t="s">
        <v>170</v>
      </c>
      <c r="F14" s="12" t="s">
        <v>68</v>
      </c>
      <c r="G14" s="12" t="s">
        <v>394</v>
      </c>
      <c r="H14" s="12">
        <v>2012</v>
      </c>
      <c r="I14" s="12">
        <v>2397</v>
      </c>
      <c r="J14" s="12" t="s">
        <v>170</v>
      </c>
      <c r="K14" s="12" t="s">
        <v>68</v>
      </c>
      <c r="L14" s="12" t="s">
        <v>394</v>
      </c>
      <c r="M14" s="12">
        <v>2012</v>
      </c>
      <c r="N14" s="12">
        <v>2397</v>
      </c>
      <c r="O14" s="12" t="s">
        <v>170</v>
      </c>
      <c r="P14" s="12" t="s">
        <v>68</v>
      </c>
      <c r="Q14" s="12" t="s">
        <v>394</v>
      </c>
      <c r="R14" s="12">
        <v>2012</v>
      </c>
      <c r="S14" s="12">
        <v>2397</v>
      </c>
      <c r="T14" s="12" t="s">
        <v>170</v>
      </c>
      <c r="U14" s="12" t="s">
        <v>68</v>
      </c>
      <c r="V14" s="12" t="s">
        <v>394</v>
      </c>
      <c r="W14" s="12">
        <v>2012</v>
      </c>
      <c r="X14" s="12">
        <v>2397</v>
      </c>
      <c r="Y14" s="12" t="s">
        <v>170</v>
      </c>
      <c r="Z14" s="12" t="s">
        <v>68</v>
      </c>
    </row>
    <row r="15" spans="1:26" x14ac:dyDescent="0.2">
      <c r="A15" s="399"/>
      <c r="B15" s="12" t="s">
        <v>395</v>
      </c>
      <c r="C15" s="12">
        <v>2012</v>
      </c>
      <c r="D15" s="12">
        <v>4589</v>
      </c>
      <c r="E15" s="12" t="s">
        <v>170</v>
      </c>
      <c r="F15" s="12" t="s">
        <v>68</v>
      </c>
      <c r="G15" s="12" t="s">
        <v>395</v>
      </c>
      <c r="H15" s="12">
        <v>2012</v>
      </c>
      <c r="I15" s="12">
        <v>4589</v>
      </c>
      <c r="J15" s="12" t="s">
        <v>170</v>
      </c>
      <c r="K15" s="12" t="s">
        <v>68</v>
      </c>
      <c r="L15" s="12" t="s">
        <v>395</v>
      </c>
      <c r="M15" s="12">
        <v>2012</v>
      </c>
      <c r="N15" s="12">
        <v>4589</v>
      </c>
      <c r="O15" s="12" t="s">
        <v>170</v>
      </c>
      <c r="P15" s="12" t="s">
        <v>68</v>
      </c>
      <c r="Q15" s="12" t="s">
        <v>395</v>
      </c>
      <c r="R15" s="12">
        <v>2012</v>
      </c>
      <c r="S15" s="12">
        <v>4589</v>
      </c>
      <c r="T15" s="12" t="s">
        <v>170</v>
      </c>
      <c r="U15" s="12" t="s">
        <v>68</v>
      </c>
      <c r="V15" s="12" t="s">
        <v>395</v>
      </c>
      <c r="W15" s="12">
        <v>2012</v>
      </c>
      <c r="X15" s="12">
        <v>4589</v>
      </c>
      <c r="Y15" s="12" t="s">
        <v>170</v>
      </c>
      <c r="Z15" s="12" t="s">
        <v>68</v>
      </c>
    </row>
    <row r="16" spans="1:26" x14ac:dyDescent="0.2">
      <c r="A16" s="399"/>
      <c r="B16" s="12" t="s">
        <v>395</v>
      </c>
      <c r="C16" s="12">
        <v>2013</v>
      </c>
      <c r="D16" s="12">
        <v>3659</v>
      </c>
      <c r="E16" s="12" t="s">
        <v>87</v>
      </c>
      <c r="F16" s="12" t="s">
        <v>65</v>
      </c>
      <c r="G16" s="12" t="s">
        <v>395</v>
      </c>
      <c r="H16" s="12">
        <v>2013</v>
      </c>
      <c r="I16" s="12">
        <v>3659</v>
      </c>
      <c r="J16" s="12" t="s">
        <v>87</v>
      </c>
      <c r="K16" s="12" t="s">
        <v>65</v>
      </c>
      <c r="L16" s="12" t="s">
        <v>395</v>
      </c>
      <c r="M16" s="12">
        <v>2013</v>
      </c>
      <c r="N16" s="12">
        <v>3659</v>
      </c>
      <c r="O16" s="12" t="s">
        <v>87</v>
      </c>
      <c r="P16" s="12" t="s">
        <v>65</v>
      </c>
      <c r="Q16" s="12" t="s">
        <v>395</v>
      </c>
      <c r="R16" s="12">
        <v>2013</v>
      </c>
      <c r="S16" s="12">
        <v>3659</v>
      </c>
      <c r="T16" s="12" t="s">
        <v>87</v>
      </c>
      <c r="U16" s="12" t="s">
        <v>65</v>
      </c>
      <c r="V16" s="12" t="s">
        <v>395</v>
      </c>
      <c r="W16" s="12">
        <v>2013</v>
      </c>
      <c r="X16" s="12">
        <v>3659</v>
      </c>
      <c r="Y16" s="12" t="s">
        <v>87</v>
      </c>
      <c r="Z16" s="12" t="s">
        <v>65</v>
      </c>
    </row>
    <row r="17" spans="1:26" x14ac:dyDescent="0.2">
      <c r="A17" s="399"/>
      <c r="B17" s="12" t="s">
        <v>394</v>
      </c>
      <c r="C17" s="12">
        <v>2013</v>
      </c>
      <c r="D17" s="12">
        <v>9845</v>
      </c>
      <c r="E17" s="12" t="s">
        <v>87</v>
      </c>
      <c r="F17" s="12" t="s">
        <v>65</v>
      </c>
      <c r="G17" s="12" t="s">
        <v>394</v>
      </c>
      <c r="H17" s="12">
        <v>2013</v>
      </c>
      <c r="I17" s="12">
        <v>9845</v>
      </c>
      <c r="J17" s="12" t="s">
        <v>87</v>
      </c>
      <c r="K17" s="12" t="s">
        <v>65</v>
      </c>
      <c r="L17" s="12" t="s">
        <v>394</v>
      </c>
      <c r="M17" s="12">
        <v>2013</v>
      </c>
      <c r="N17" s="12">
        <v>9845</v>
      </c>
      <c r="O17" s="12" t="s">
        <v>87</v>
      </c>
      <c r="P17" s="12" t="s">
        <v>65</v>
      </c>
      <c r="Q17" s="12" t="s">
        <v>394</v>
      </c>
      <c r="R17" s="12">
        <v>2013</v>
      </c>
      <c r="S17" s="12">
        <v>9845</v>
      </c>
      <c r="T17" s="12" t="s">
        <v>87</v>
      </c>
      <c r="U17" s="12" t="s">
        <v>65</v>
      </c>
      <c r="V17" s="12" t="s">
        <v>394</v>
      </c>
      <c r="W17" s="12">
        <v>2013</v>
      </c>
      <c r="X17" s="12">
        <v>9845</v>
      </c>
      <c r="Y17" s="12" t="s">
        <v>87</v>
      </c>
      <c r="Z17" s="12" t="s">
        <v>65</v>
      </c>
    </row>
    <row r="18" spans="1:26" x14ac:dyDescent="0.2">
      <c r="A18" s="399"/>
      <c r="B18" s="12" t="s">
        <v>399</v>
      </c>
      <c r="C18" s="12">
        <v>2013</v>
      </c>
      <c r="D18" s="12">
        <v>5683</v>
      </c>
      <c r="E18" s="12" t="s">
        <v>87</v>
      </c>
      <c r="F18" s="12" t="s">
        <v>66</v>
      </c>
      <c r="G18" s="12" t="s">
        <v>399</v>
      </c>
      <c r="H18" s="12">
        <v>2013</v>
      </c>
      <c r="I18" s="12">
        <v>5683</v>
      </c>
      <c r="J18" s="12" t="s">
        <v>87</v>
      </c>
      <c r="K18" s="12" t="s">
        <v>66</v>
      </c>
      <c r="L18" s="12" t="s">
        <v>399</v>
      </c>
      <c r="M18" s="12">
        <v>2013</v>
      </c>
      <c r="N18" s="12">
        <v>5683</v>
      </c>
      <c r="O18" s="12" t="s">
        <v>87</v>
      </c>
      <c r="P18" s="12" t="s">
        <v>66</v>
      </c>
      <c r="Q18" s="12" t="s">
        <v>399</v>
      </c>
      <c r="R18" s="12">
        <v>2013</v>
      </c>
      <c r="S18" s="12">
        <v>5683</v>
      </c>
      <c r="T18" s="12" t="s">
        <v>87</v>
      </c>
      <c r="U18" s="12" t="s">
        <v>66</v>
      </c>
      <c r="V18" s="12" t="s">
        <v>399</v>
      </c>
      <c r="W18" s="12">
        <v>2013</v>
      </c>
      <c r="X18" s="12">
        <v>5683</v>
      </c>
      <c r="Y18" s="12" t="s">
        <v>87</v>
      </c>
      <c r="Z18" s="12" t="s">
        <v>66</v>
      </c>
    </row>
    <row r="19" spans="1:26" x14ac:dyDescent="0.2">
      <c r="A19" s="399"/>
      <c r="B19" s="12" t="s">
        <v>398</v>
      </c>
      <c r="C19" s="12">
        <v>2013</v>
      </c>
      <c r="D19" s="12">
        <v>3498</v>
      </c>
      <c r="E19" s="12" t="s">
        <v>87</v>
      </c>
      <c r="F19" s="12" t="s">
        <v>68</v>
      </c>
      <c r="G19" s="12" t="s">
        <v>398</v>
      </c>
      <c r="H19" s="12">
        <v>2013</v>
      </c>
      <c r="I19" s="12">
        <v>3498</v>
      </c>
      <c r="J19" s="12" t="s">
        <v>87</v>
      </c>
      <c r="K19" s="12" t="s">
        <v>68</v>
      </c>
      <c r="L19" s="12" t="s">
        <v>398</v>
      </c>
      <c r="M19" s="12">
        <v>2013</v>
      </c>
      <c r="N19" s="12">
        <v>3498</v>
      </c>
      <c r="O19" s="12" t="s">
        <v>87</v>
      </c>
      <c r="P19" s="12" t="s">
        <v>68</v>
      </c>
      <c r="Q19" s="12" t="s">
        <v>398</v>
      </c>
      <c r="R19" s="12">
        <v>2013</v>
      </c>
      <c r="S19" s="12">
        <v>3498</v>
      </c>
      <c r="T19" s="12" t="s">
        <v>87</v>
      </c>
      <c r="U19" s="12" t="s">
        <v>68</v>
      </c>
      <c r="V19" s="12" t="s">
        <v>398</v>
      </c>
      <c r="W19" s="12">
        <v>2013</v>
      </c>
      <c r="X19" s="12">
        <v>3498</v>
      </c>
      <c r="Y19" s="12" t="s">
        <v>87</v>
      </c>
      <c r="Z19" s="12" t="s">
        <v>68</v>
      </c>
    </row>
    <row r="20" spans="1:26" x14ac:dyDescent="0.2">
      <c r="A20" s="399"/>
      <c r="B20" s="12" t="s">
        <v>395</v>
      </c>
      <c r="C20" s="12">
        <v>2014</v>
      </c>
      <c r="D20" s="12">
        <v>3457</v>
      </c>
      <c r="E20" s="12" t="s">
        <v>405</v>
      </c>
      <c r="F20" s="12" t="s">
        <v>65</v>
      </c>
      <c r="G20" s="12" t="s">
        <v>395</v>
      </c>
      <c r="H20" s="12">
        <v>2014</v>
      </c>
      <c r="I20" s="12">
        <v>3457</v>
      </c>
      <c r="J20" s="12" t="s">
        <v>405</v>
      </c>
      <c r="K20" s="12" t="s">
        <v>65</v>
      </c>
      <c r="L20" s="12" t="s">
        <v>395</v>
      </c>
      <c r="M20" s="12">
        <v>2014</v>
      </c>
      <c r="N20" s="12">
        <v>3457</v>
      </c>
      <c r="O20" s="12" t="s">
        <v>405</v>
      </c>
      <c r="P20" s="12" t="s">
        <v>65</v>
      </c>
      <c r="Q20" s="12" t="s">
        <v>395</v>
      </c>
      <c r="R20" s="12">
        <v>2014</v>
      </c>
      <c r="S20" s="12">
        <v>3457</v>
      </c>
      <c r="T20" s="12" t="s">
        <v>405</v>
      </c>
      <c r="U20" s="12" t="s">
        <v>65</v>
      </c>
      <c r="V20" s="12" t="s">
        <v>395</v>
      </c>
      <c r="W20" s="12">
        <v>2014</v>
      </c>
      <c r="X20" s="12">
        <v>3457</v>
      </c>
      <c r="Y20" s="12" t="s">
        <v>405</v>
      </c>
      <c r="Z20" s="12" t="s">
        <v>65</v>
      </c>
    </row>
    <row r="21" spans="1:26" x14ac:dyDescent="0.2">
      <c r="A21" s="399"/>
      <c r="B21" s="12" t="s">
        <v>394</v>
      </c>
      <c r="C21" s="12">
        <v>2013</v>
      </c>
      <c r="D21" s="12">
        <v>5468</v>
      </c>
      <c r="E21" s="12" t="s">
        <v>405</v>
      </c>
      <c r="F21" s="12" t="s">
        <v>65</v>
      </c>
      <c r="G21" s="12" t="s">
        <v>394</v>
      </c>
      <c r="H21" s="12">
        <v>2013</v>
      </c>
      <c r="I21" s="12">
        <v>5468</v>
      </c>
      <c r="J21" s="12" t="s">
        <v>405</v>
      </c>
      <c r="K21" s="12" t="s">
        <v>65</v>
      </c>
      <c r="L21" s="12" t="s">
        <v>394</v>
      </c>
      <c r="M21" s="12">
        <v>2013</v>
      </c>
      <c r="N21" s="12">
        <v>5468</v>
      </c>
      <c r="O21" s="12" t="s">
        <v>405</v>
      </c>
      <c r="P21" s="12" t="s">
        <v>65</v>
      </c>
      <c r="Q21" s="12" t="s">
        <v>394</v>
      </c>
      <c r="R21" s="12">
        <v>2013</v>
      </c>
      <c r="S21" s="12">
        <v>5468</v>
      </c>
      <c r="T21" s="12" t="s">
        <v>405</v>
      </c>
      <c r="U21" s="12" t="s">
        <v>65</v>
      </c>
      <c r="V21" s="12" t="s">
        <v>394</v>
      </c>
      <c r="W21" s="12">
        <v>2013</v>
      </c>
      <c r="X21" s="12">
        <v>5468</v>
      </c>
      <c r="Y21" s="12" t="s">
        <v>405</v>
      </c>
      <c r="Z21" s="12" t="s">
        <v>65</v>
      </c>
    </row>
    <row r="22" spans="1:26" x14ac:dyDescent="0.2">
      <c r="A22" s="399"/>
      <c r="B22" s="96" t="s">
        <v>397</v>
      </c>
      <c r="C22" s="12">
        <v>2014</v>
      </c>
      <c r="D22" s="12">
        <v>4568</v>
      </c>
      <c r="E22" s="12" t="s">
        <v>405</v>
      </c>
      <c r="F22" s="12" t="s">
        <v>66</v>
      </c>
      <c r="G22" s="96" t="s">
        <v>397</v>
      </c>
      <c r="H22" s="12">
        <v>2014</v>
      </c>
      <c r="I22" s="12">
        <v>4568</v>
      </c>
      <c r="J22" s="12" t="s">
        <v>405</v>
      </c>
      <c r="K22" s="12" t="s">
        <v>66</v>
      </c>
      <c r="L22" s="96" t="s">
        <v>397</v>
      </c>
      <c r="M22" s="12">
        <v>2014</v>
      </c>
      <c r="N22" s="12">
        <v>4568</v>
      </c>
      <c r="O22" s="12" t="s">
        <v>405</v>
      </c>
      <c r="P22" s="12" t="s">
        <v>66</v>
      </c>
      <c r="Q22" s="96" t="s">
        <v>397</v>
      </c>
      <c r="R22" s="12">
        <v>2014</v>
      </c>
      <c r="S22" s="12">
        <v>4568</v>
      </c>
      <c r="T22" s="12" t="s">
        <v>405</v>
      </c>
      <c r="U22" s="12" t="s">
        <v>66</v>
      </c>
      <c r="V22" s="96" t="s">
        <v>397</v>
      </c>
      <c r="W22" s="12">
        <v>2014</v>
      </c>
      <c r="X22" s="12">
        <v>4568</v>
      </c>
      <c r="Y22" s="12" t="s">
        <v>405</v>
      </c>
      <c r="Z22" s="12" t="s">
        <v>66</v>
      </c>
    </row>
    <row r="23" spans="1:26" x14ac:dyDescent="0.2">
      <c r="A23" s="399"/>
      <c r="B23" s="12" t="s">
        <v>398</v>
      </c>
      <c r="C23" s="12">
        <v>2012</v>
      </c>
      <c r="D23" s="12">
        <v>2523</v>
      </c>
      <c r="E23" s="12" t="s">
        <v>405</v>
      </c>
      <c r="F23" s="12" t="s">
        <v>66</v>
      </c>
      <c r="G23" s="12" t="s">
        <v>398</v>
      </c>
      <c r="H23" s="12">
        <v>2012</v>
      </c>
      <c r="I23" s="12">
        <v>2523</v>
      </c>
      <c r="J23" s="12" t="s">
        <v>405</v>
      </c>
      <c r="K23" s="12" t="s">
        <v>66</v>
      </c>
      <c r="L23" s="12" t="s">
        <v>398</v>
      </c>
      <c r="M23" s="12">
        <v>2012</v>
      </c>
      <c r="N23" s="12">
        <v>2523</v>
      </c>
      <c r="O23" s="12" t="s">
        <v>405</v>
      </c>
      <c r="P23" s="12" t="s">
        <v>66</v>
      </c>
      <c r="Q23" s="12" t="s">
        <v>398</v>
      </c>
      <c r="R23" s="12">
        <v>2012</v>
      </c>
      <c r="S23" s="12">
        <v>2523</v>
      </c>
      <c r="T23" s="12" t="s">
        <v>405</v>
      </c>
      <c r="U23" s="12" t="s">
        <v>66</v>
      </c>
      <c r="V23" s="12" t="s">
        <v>398</v>
      </c>
      <c r="W23" s="12">
        <v>2012</v>
      </c>
      <c r="X23" s="12">
        <v>2523</v>
      </c>
      <c r="Y23" s="12" t="s">
        <v>405</v>
      </c>
      <c r="Z23" s="12" t="s">
        <v>66</v>
      </c>
    </row>
    <row r="24" spans="1:26" x14ac:dyDescent="0.2">
      <c r="A24" s="399"/>
      <c r="B24" s="12" t="s">
        <v>395</v>
      </c>
      <c r="C24" s="12">
        <v>2013</v>
      </c>
      <c r="D24" s="12">
        <v>4368</v>
      </c>
      <c r="E24" s="12" t="s">
        <v>405</v>
      </c>
      <c r="F24" s="12" t="s">
        <v>66</v>
      </c>
      <c r="G24" s="12" t="s">
        <v>395</v>
      </c>
      <c r="H24" s="12">
        <v>2013</v>
      </c>
      <c r="I24" s="12">
        <v>4368</v>
      </c>
      <c r="J24" s="12" t="s">
        <v>405</v>
      </c>
      <c r="K24" s="12" t="s">
        <v>66</v>
      </c>
      <c r="L24" s="12" t="s">
        <v>395</v>
      </c>
      <c r="M24" s="12">
        <v>2013</v>
      </c>
      <c r="N24" s="12">
        <v>4368</v>
      </c>
      <c r="O24" s="12" t="s">
        <v>405</v>
      </c>
      <c r="P24" s="12" t="s">
        <v>66</v>
      </c>
      <c r="Q24" s="12" t="s">
        <v>395</v>
      </c>
      <c r="R24" s="12">
        <v>2013</v>
      </c>
      <c r="S24" s="12">
        <v>4368</v>
      </c>
      <c r="T24" s="12" t="s">
        <v>405</v>
      </c>
      <c r="U24" s="12" t="s">
        <v>66</v>
      </c>
      <c r="V24" s="12" t="s">
        <v>395</v>
      </c>
      <c r="W24" s="12">
        <v>2013</v>
      </c>
      <c r="X24" s="12">
        <v>4368</v>
      </c>
      <c r="Y24" s="12" t="s">
        <v>405</v>
      </c>
      <c r="Z24" s="12" t="s">
        <v>66</v>
      </c>
    </row>
    <row r="25" spans="1:26" x14ac:dyDescent="0.2">
      <c r="A25" s="399"/>
      <c r="B25" s="12" t="s">
        <v>395</v>
      </c>
      <c r="C25" s="12">
        <v>2012</v>
      </c>
      <c r="D25" s="12">
        <v>6893</v>
      </c>
      <c r="E25" s="12" t="s">
        <v>405</v>
      </c>
      <c r="F25" s="12" t="s">
        <v>65</v>
      </c>
      <c r="G25" s="12" t="s">
        <v>395</v>
      </c>
      <c r="H25" s="12">
        <v>2012</v>
      </c>
      <c r="I25" s="12">
        <v>6893</v>
      </c>
      <c r="J25" s="12" t="s">
        <v>405</v>
      </c>
      <c r="K25" s="12" t="s">
        <v>65</v>
      </c>
      <c r="L25" s="12" t="s">
        <v>395</v>
      </c>
      <c r="M25" s="12">
        <v>2012</v>
      </c>
      <c r="N25" s="12">
        <v>6893</v>
      </c>
      <c r="O25" s="12" t="s">
        <v>405</v>
      </c>
      <c r="P25" s="12" t="s">
        <v>65</v>
      </c>
      <c r="Q25" s="12" t="s">
        <v>395</v>
      </c>
      <c r="R25" s="12">
        <v>2012</v>
      </c>
      <c r="S25" s="12">
        <v>6893</v>
      </c>
      <c r="T25" s="12" t="s">
        <v>405</v>
      </c>
      <c r="U25" s="12" t="s">
        <v>65</v>
      </c>
      <c r="V25" s="12" t="s">
        <v>395</v>
      </c>
      <c r="W25" s="12">
        <v>2012</v>
      </c>
      <c r="X25" s="12">
        <v>6893</v>
      </c>
      <c r="Y25" s="12" t="s">
        <v>405</v>
      </c>
      <c r="Z25" s="12" t="s">
        <v>65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2">
    <mergeCell ref="A1:F1"/>
    <mergeCell ref="A3:A25"/>
  </mergeCells>
  <phoneticPr fontId="4" type="noConversion"/>
  <pageMargins left="0.75" right="0.75" top="1" bottom="1" header="0.5" footer="0.5"/>
  <pageSetup orientation="portrait" r:id="rId3"/>
  <headerFooter alignWithMargins="0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6"/>
  <dimension ref="A1:M16"/>
  <sheetViews>
    <sheetView workbookViewId="0">
      <selection activeCell="D25" sqref="D25"/>
    </sheetView>
  </sheetViews>
  <sheetFormatPr defaultRowHeight="12.75" x14ac:dyDescent="0.2"/>
  <sheetData>
    <row r="1" spans="1:13" x14ac:dyDescent="0.2">
      <c r="A1" s="13" t="s">
        <v>14</v>
      </c>
      <c r="B1" s="13"/>
    </row>
    <row r="3" spans="1:13" x14ac:dyDescent="0.2">
      <c r="B3" s="13" t="s">
        <v>15</v>
      </c>
      <c r="C3" s="13" t="s">
        <v>16</v>
      </c>
      <c r="D3" s="13" t="s">
        <v>17</v>
      </c>
      <c r="E3" s="13" t="s">
        <v>18</v>
      </c>
      <c r="F3" s="13" t="s">
        <v>19</v>
      </c>
      <c r="G3" s="13" t="s">
        <v>20</v>
      </c>
      <c r="H3" s="13" t="s">
        <v>21</v>
      </c>
      <c r="I3" s="13" t="s">
        <v>22</v>
      </c>
      <c r="J3" s="13" t="s">
        <v>23</v>
      </c>
      <c r="K3" s="13" t="s">
        <v>24</v>
      </c>
      <c r="L3" s="13" t="s">
        <v>25</v>
      </c>
      <c r="M3" s="13" t="s">
        <v>26</v>
      </c>
    </row>
    <row r="4" spans="1:13" x14ac:dyDescent="0.2">
      <c r="A4" s="13" t="s">
        <v>27</v>
      </c>
      <c r="B4" s="12">
        <v>4913</v>
      </c>
      <c r="C4" s="12">
        <v>3194</v>
      </c>
      <c r="D4" s="12">
        <v>3650</v>
      </c>
      <c r="E4" s="12">
        <v>2592</v>
      </c>
      <c r="F4" s="12">
        <v>1330</v>
      </c>
      <c r="G4" s="12">
        <v>3002</v>
      </c>
      <c r="H4" s="12">
        <v>4166</v>
      </c>
      <c r="I4" s="12">
        <v>4324</v>
      </c>
      <c r="J4" s="12">
        <v>2906</v>
      </c>
      <c r="K4" s="12">
        <v>2571</v>
      </c>
      <c r="L4" s="12">
        <v>1777</v>
      </c>
      <c r="M4" s="12">
        <v>1221</v>
      </c>
    </row>
    <row r="5" spans="1:13" x14ac:dyDescent="0.2">
      <c r="A5" s="13" t="s">
        <v>28</v>
      </c>
      <c r="B5" s="12">
        <v>3554</v>
      </c>
      <c r="C5" s="12">
        <v>1006</v>
      </c>
      <c r="D5" s="12">
        <v>4029</v>
      </c>
      <c r="E5" s="12">
        <v>2430</v>
      </c>
      <c r="F5" s="12">
        <v>1635</v>
      </c>
      <c r="G5" s="12">
        <v>4508</v>
      </c>
      <c r="H5" s="12">
        <v>4472</v>
      </c>
      <c r="I5" s="12">
        <v>1616</v>
      </c>
      <c r="J5" s="12">
        <v>3260</v>
      </c>
      <c r="K5" s="12">
        <v>4941</v>
      </c>
      <c r="L5" s="12">
        <v>1282</v>
      </c>
      <c r="M5" s="12">
        <v>2168</v>
      </c>
    </row>
    <row r="6" spans="1:13" x14ac:dyDescent="0.2">
      <c r="A6" s="13" t="s">
        <v>29</v>
      </c>
      <c r="B6" s="12">
        <v>3098</v>
      </c>
      <c r="C6" s="12">
        <v>4820</v>
      </c>
      <c r="D6" s="12">
        <v>1032</v>
      </c>
      <c r="E6" s="12">
        <v>2628</v>
      </c>
      <c r="F6" s="12">
        <v>4213</v>
      </c>
      <c r="G6" s="12">
        <v>1951</v>
      </c>
      <c r="H6" s="12">
        <v>2099</v>
      </c>
      <c r="I6" s="12">
        <v>4451</v>
      </c>
      <c r="J6" s="12">
        <v>3939</v>
      </c>
      <c r="K6" s="12">
        <v>1409</v>
      </c>
      <c r="L6" s="12">
        <v>2450</v>
      </c>
      <c r="M6" s="12">
        <v>4207</v>
      </c>
    </row>
    <row r="7" spans="1:13" x14ac:dyDescent="0.2">
      <c r="A7" s="13" t="s">
        <v>30</v>
      </c>
      <c r="B7" s="12">
        <v>1894</v>
      </c>
      <c r="C7" s="12">
        <v>4237</v>
      </c>
      <c r="D7" s="12">
        <v>3333</v>
      </c>
      <c r="E7" s="12">
        <v>3256</v>
      </c>
      <c r="F7" s="12">
        <v>2382</v>
      </c>
      <c r="G7" s="12">
        <v>2486</v>
      </c>
      <c r="H7" s="12">
        <v>1818</v>
      </c>
      <c r="I7" s="12">
        <v>1064</v>
      </c>
      <c r="J7" s="12">
        <v>3292</v>
      </c>
      <c r="K7" s="12">
        <v>2178</v>
      </c>
      <c r="L7" s="12">
        <v>3649</v>
      </c>
      <c r="M7" s="12">
        <v>4918</v>
      </c>
    </row>
    <row r="8" spans="1:13" x14ac:dyDescent="0.2">
      <c r="A8" s="13" t="s">
        <v>31</v>
      </c>
      <c r="B8" s="12">
        <v>3423</v>
      </c>
      <c r="C8" s="12">
        <v>4609</v>
      </c>
      <c r="D8" s="12">
        <v>3707</v>
      </c>
      <c r="E8" s="12">
        <v>2441</v>
      </c>
      <c r="F8" s="12">
        <v>2896</v>
      </c>
      <c r="G8" s="12">
        <v>1327</v>
      </c>
      <c r="H8" s="12">
        <v>1429</v>
      </c>
      <c r="I8" s="12">
        <v>3714</v>
      </c>
      <c r="J8" s="12">
        <v>2940</v>
      </c>
      <c r="K8" s="12">
        <v>2687</v>
      </c>
      <c r="L8" s="12">
        <v>3512</v>
      </c>
      <c r="M8" s="12">
        <v>4565</v>
      </c>
    </row>
    <row r="9" spans="1:13" x14ac:dyDescent="0.2">
      <c r="A9" s="13" t="s">
        <v>32</v>
      </c>
      <c r="B9" s="12">
        <v>3266</v>
      </c>
      <c r="C9" s="12">
        <v>1621</v>
      </c>
      <c r="D9" s="12">
        <v>2873</v>
      </c>
      <c r="E9" s="12">
        <v>3526</v>
      </c>
      <c r="F9" s="12">
        <v>2622</v>
      </c>
      <c r="G9" s="12">
        <v>2148</v>
      </c>
      <c r="H9" s="12">
        <v>2094</v>
      </c>
      <c r="I9" s="12">
        <v>3449</v>
      </c>
      <c r="J9" s="12">
        <v>2420</v>
      </c>
      <c r="K9" s="12">
        <v>3600</v>
      </c>
      <c r="L9" s="12">
        <v>4588</v>
      </c>
      <c r="M9" s="12">
        <v>2776</v>
      </c>
    </row>
    <row r="10" spans="1:13" x14ac:dyDescent="0.2">
      <c r="A10" s="13" t="s">
        <v>33</v>
      </c>
      <c r="B10" s="12">
        <v>2366</v>
      </c>
      <c r="C10" s="12">
        <v>2445</v>
      </c>
      <c r="D10" s="12">
        <v>4514</v>
      </c>
      <c r="E10" s="12">
        <v>4753</v>
      </c>
      <c r="F10" s="12">
        <v>4505</v>
      </c>
      <c r="G10" s="12">
        <v>4934</v>
      </c>
      <c r="H10" s="12">
        <v>3523</v>
      </c>
      <c r="I10" s="12">
        <v>4179</v>
      </c>
      <c r="J10" s="12">
        <v>3055</v>
      </c>
      <c r="K10" s="12">
        <v>1854</v>
      </c>
      <c r="L10" s="12">
        <v>3378</v>
      </c>
      <c r="M10" s="12">
        <v>3738</v>
      </c>
    </row>
    <row r="11" spans="1:13" x14ac:dyDescent="0.2">
      <c r="A11" s="13" t="s">
        <v>34</v>
      </c>
      <c r="B11" s="14">
        <v>4578</v>
      </c>
      <c r="C11" s="14">
        <v>2963</v>
      </c>
      <c r="D11" s="14">
        <v>2982</v>
      </c>
      <c r="E11" s="14">
        <v>1522</v>
      </c>
      <c r="F11" s="14">
        <v>2067</v>
      </c>
      <c r="G11" s="14">
        <v>3944</v>
      </c>
      <c r="H11" s="14">
        <v>2604</v>
      </c>
      <c r="I11" s="14">
        <v>4621</v>
      </c>
      <c r="J11" s="14">
        <v>2510</v>
      </c>
      <c r="K11" s="14">
        <v>3634</v>
      </c>
      <c r="L11" s="14">
        <v>1462</v>
      </c>
      <c r="M11" s="14">
        <v>3798</v>
      </c>
    </row>
    <row r="12" spans="1:13" x14ac:dyDescent="0.2">
      <c r="A12" s="15" t="s">
        <v>35</v>
      </c>
      <c r="B12" s="12">
        <v>3217</v>
      </c>
      <c r="C12" s="12">
        <v>1248</v>
      </c>
      <c r="D12" s="12">
        <v>4004</v>
      </c>
      <c r="E12" s="12">
        <v>3449</v>
      </c>
      <c r="F12" s="12">
        <v>3449</v>
      </c>
      <c r="G12" s="12">
        <v>4563</v>
      </c>
      <c r="H12" s="12">
        <v>4542</v>
      </c>
      <c r="I12" s="12">
        <v>4668</v>
      </c>
      <c r="J12" s="12">
        <v>3612</v>
      </c>
      <c r="K12" s="12">
        <v>1345</v>
      </c>
      <c r="L12" s="12">
        <v>2205</v>
      </c>
      <c r="M12" s="12">
        <v>2752</v>
      </c>
    </row>
    <row r="16" spans="1:13" ht="25.5" x14ac:dyDescent="0.35">
      <c r="C16" s="101" t="s">
        <v>130</v>
      </c>
      <c r="D16" s="102"/>
      <c r="E16" s="102"/>
      <c r="F16" s="102"/>
      <c r="G16" s="102"/>
      <c r="H16" s="102"/>
      <c r="I16" s="102"/>
      <c r="J16" s="102"/>
      <c r="K16" s="102"/>
      <c r="L16" s="102"/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7">
    <tabColor indexed="31"/>
  </sheetPr>
  <dimension ref="A1:N17"/>
  <sheetViews>
    <sheetView workbookViewId="0">
      <selection activeCell="F18" sqref="F18"/>
    </sheetView>
  </sheetViews>
  <sheetFormatPr defaultRowHeight="12.75" x14ac:dyDescent="0.2"/>
  <cols>
    <col min="3" max="3" width="8.5703125" bestFit="1" customWidth="1"/>
  </cols>
  <sheetData>
    <row r="1" spans="1:14" ht="18" x14ac:dyDescent="0.25">
      <c r="A1" s="400" t="s">
        <v>192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</row>
    <row r="2" spans="1:14" ht="18" x14ac:dyDescent="0.25">
      <c r="A2" s="206"/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4" x14ac:dyDescent="0.2">
      <c r="A3" s="202"/>
      <c r="B3" s="203" t="s">
        <v>15</v>
      </c>
      <c r="C3" s="203" t="s">
        <v>16</v>
      </c>
      <c r="D3" s="203" t="s">
        <v>17</v>
      </c>
      <c r="E3" s="203" t="s">
        <v>18</v>
      </c>
      <c r="F3" s="203" t="s">
        <v>19</v>
      </c>
      <c r="G3" s="203" t="s">
        <v>20</v>
      </c>
      <c r="H3" s="203" t="s">
        <v>21</v>
      </c>
      <c r="I3" s="203" t="s">
        <v>22</v>
      </c>
      <c r="J3" s="203" t="s">
        <v>23</v>
      </c>
      <c r="K3" s="203" t="s">
        <v>24</v>
      </c>
      <c r="L3" s="203" t="s">
        <v>25</v>
      </c>
      <c r="M3" s="203" t="s">
        <v>26</v>
      </c>
    </row>
    <row r="4" spans="1:14" x14ac:dyDescent="0.2">
      <c r="A4" s="203" t="s">
        <v>27</v>
      </c>
      <c r="B4" s="204">
        <v>4913</v>
      </c>
      <c r="C4" s="204">
        <v>3194</v>
      </c>
      <c r="D4" s="204">
        <v>3650</v>
      </c>
      <c r="E4" s="204">
        <v>2592</v>
      </c>
      <c r="F4" s="204">
        <v>1330</v>
      </c>
      <c r="G4" s="204">
        <v>3002</v>
      </c>
      <c r="H4" s="204">
        <v>4166</v>
      </c>
      <c r="I4" s="204">
        <v>4324</v>
      </c>
      <c r="J4" s="204">
        <v>2906</v>
      </c>
      <c r="K4" s="204">
        <v>2571</v>
      </c>
      <c r="L4" s="204">
        <v>1777</v>
      </c>
      <c r="M4" s="204">
        <v>1221</v>
      </c>
    </row>
    <row r="5" spans="1:14" x14ac:dyDescent="0.2">
      <c r="A5" s="203" t="s">
        <v>28</v>
      </c>
      <c r="B5" s="204">
        <v>3554</v>
      </c>
      <c r="C5" s="204">
        <v>1006</v>
      </c>
      <c r="D5" s="204">
        <v>4029</v>
      </c>
      <c r="E5" s="204">
        <v>2430</v>
      </c>
      <c r="F5" s="204">
        <v>1635</v>
      </c>
      <c r="G5" s="204">
        <v>4508</v>
      </c>
      <c r="H5" s="204">
        <v>4472</v>
      </c>
      <c r="I5" s="204">
        <v>1616</v>
      </c>
      <c r="J5" s="204">
        <v>3260</v>
      </c>
      <c r="K5" s="204">
        <v>4941</v>
      </c>
      <c r="L5" s="204">
        <v>1282</v>
      </c>
      <c r="M5" s="204">
        <v>2168</v>
      </c>
    </row>
    <row r="6" spans="1:14" x14ac:dyDescent="0.2">
      <c r="A6" s="203" t="s">
        <v>29</v>
      </c>
      <c r="B6" s="204">
        <v>3098</v>
      </c>
      <c r="C6" s="204">
        <v>4820</v>
      </c>
      <c r="D6" s="204">
        <v>1032</v>
      </c>
      <c r="E6" s="204">
        <v>2628</v>
      </c>
      <c r="F6" s="204">
        <v>4213</v>
      </c>
      <c r="G6" s="204">
        <v>1951</v>
      </c>
      <c r="H6" s="204">
        <v>2099</v>
      </c>
      <c r="I6" s="204">
        <v>4451</v>
      </c>
      <c r="J6" s="204">
        <v>3939</v>
      </c>
      <c r="K6" s="204">
        <v>1409</v>
      </c>
      <c r="L6" s="204">
        <v>2450</v>
      </c>
      <c r="M6" s="204">
        <v>4207</v>
      </c>
    </row>
    <row r="7" spans="1:14" x14ac:dyDescent="0.2">
      <c r="A7" s="203" t="s">
        <v>30</v>
      </c>
      <c r="B7" s="204">
        <v>1894</v>
      </c>
      <c r="C7" s="204">
        <v>4237</v>
      </c>
      <c r="D7" s="204">
        <v>3333</v>
      </c>
      <c r="E7" s="204">
        <v>3256</v>
      </c>
      <c r="F7" s="204">
        <v>2382</v>
      </c>
      <c r="G7" s="204">
        <v>2486</v>
      </c>
      <c r="H7" s="204">
        <v>1818</v>
      </c>
      <c r="I7" s="204">
        <v>1064</v>
      </c>
      <c r="J7" s="204">
        <v>3292</v>
      </c>
      <c r="K7" s="204">
        <v>2178</v>
      </c>
      <c r="L7" s="204">
        <v>3649</v>
      </c>
      <c r="M7" s="204">
        <v>4918</v>
      </c>
    </row>
    <row r="8" spans="1:14" x14ac:dyDescent="0.2">
      <c r="A8" s="203" t="s">
        <v>31</v>
      </c>
      <c r="B8" s="204">
        <v>3423</v>
      </c>
      <c r="C8" s="204">
        <v>4609</v>
      </c>
      <c r="D8" s="204">
        <v>3707</v>
      </c>
      <c r="E8" s="204">
        <v>2441</v>
      </c>
      <c r="F8" s="204">
        <v>2896</v>
      </c>
      <c r="G8" s="204">
        <v>1327</v>
      </c>
      <c r="H8" s="204">
        <v>1429</v>
      </c>
      <c r="I8" s="204">
        <v>3714</v>
      </c>
      <c r="J8" s="204">
        <v>2940</v>
      </c>
      <c r="K8" s="204">
        <v>2687</v>
      </c>
      <c r="L8" s="204">
        <v>3512</v>
      </c>
      <c r="M8" s="204">
        <v>4565</v>
      </c>
    </row>
    <row r="9" spans="1:14" x14ac:dyDescent="0.2">
      <c r="A9" s="203" t="s">
        <v>32</v>
      </c>
      <c r="B9" s="204">
        <v>3266</v>
      </c>
      <c r="C9" s="204">
        <v>1621</v>
      </c>
      <c r="D9" s="204">
        <v>2873</v>
      </c>
      <c r="E9" s="204">
        <v>3526</v>
      </c>
      <c r="F9" s="204">
        <v>2622</v>
      </c>
      <c r="G9" s="204">
        <v>2148</v>
      </c>
      <c r="H9" s="204">
        <v>2094</v>
      </c>
      <c r="I9" s="204">
        <v>3449</v>
      </c>
      <c r="J9" s="204">
        <v>2420</v>
      </c>
      <c r="K9" s="204">
        <v>3600</v>
      </c>
      <c r="L9" s="204">
        <v>4588</v>
      </c>
      <c r="M9" s="204">
        <v>2776</v>
      </c>
    </row>
    <row r="10" spans="1:14" x14ac:dyDescent="0.2">
      <c r="A10" s="203" t="s">
        <v>33</v>
      </c>
      <c r="B10" s="204">
        <v>2366</v>
      </c>
      <c r="C10" s="204">
        <v>2445</v>
      </c>
      <c r="D10" s="204">
        <v>4514</v>
      </c>
      <c r="E10" s="204">
        <v>4753</v>
      </c>
      <c r="F10" s="204">
        <v>4505</v>
      </c>
      <c r="G10" s="204">
        <v>4934</v>
      </c>
      <c r="H10" s="204">
        <v>3523</v>
      </c>
      <c r="I10" s="204">
        <v>4179</v>
      </c>
      <c r="J10" s="204">
        <v>3055</v>
      </c>
      <c r="K10" s="204">
        <v>1854</v>
      </c>
      <c r="L10" s="204">
        <v>3378</v>
      </c>
      <c r="M10" s="204">
        <v>3738</v>
      </c>
    </row>
    <row r="11" spans="1:14" x14ac:dyDescent="0.2">
      <c r="A11" s="203" t="s">
        <v>34</v>
      </c>
      <c r="B11" s="205">
        <v>4578</v>
      </c>
      <c r="C11" s="205">
        <v>2963</v>
      </c>
      <c r="D11" s="205">
        <v>2982</v>
      </c>
      <c r="E11" s="205">
        <v>1522</v>
      </c>
      <c r="F11" s="205">
        <v>2067</v>
      </c>
      <c r="G11" s="205">
        <v>3944</v>
      </c>
      <c r="H11" s="205">
        <v>2604</v>
      </c>
      <c r="I11" s="205">
        <v>4621</v>
      </c>
      <c r="J11" s="205">
        <v>2510</v>
      </c>
      <c r="K11" s="205">
        <v>3634</v>
      </c>
      <c r="L11" s="205">
        <v>1462</v>
      </c>
      <c r="M11" s="205">
        <v>3798</v>
      </c>
    </row>
    <row r="12" spans="1:14" x14ac:dyDescent="0.2">
      <c r="A12" s="161" t="s">
        <v>35</v>
      </c>
      <c r="B12" s="204">
        <v>3217</v>
      </c>
      <c r="C12" s="204">
        <v>1248</v>
      </c>
      <c r="D12" s="204">
        <v>4004</v>
      </c>
      <c r="E12" s="204">
        <v>3449</v>
      </c>
      <c r="F12" s="204">
        <v>3449</v>
      </c>
      <c r="G12" s="204">
        <v>4563</v>
      </c>
      <c r="H12" s="204">
        <v>4542</v>
      </c>
      <c r="I12" s="204">
        <v>4668</v>
      </c>
      <c r="J12" s="204">
        <v>3612</v>
      </c>
      <c r="K12" s="204">
        <v>1345</v>
      </c>
      <c r="L12" s="204">
        <v>2205</v>
      </c>
      <c r="M12" s="204">
        <v>2752</v>
      </c>
      <c r="N12" s="16"/>
    </row>
    <row r="14" spans="1:14" ht="13.5" thickBot="1" x14ac:dyDescent="0.25"/>
    <row r="15" spans="1:14" x14ac:dyDescent="0.2">
      <c r="C15" s="196" t="s">
        <v>36</v>
      </c>
      <c r="D15" s="199"/>
    </row>
    <row r="16" spans="1:14" x14ac:dyDescent="0.2">
      <c r="C16" s="197" t="s">
        <v>37</v>
      </c>
      <c r="D16" s="200"/>
    </row>
    <row r="17" spans="3:4" ht="13.5" thickBot="1" x14ac:dyDescent="0.25">
      <c r="C17" s="198" t="s">
        <v>38</v>
      </c>
      <c r="D17" s="201"/>
    </row>
  </sheetData>
  <customSheetViews>
    <customSheetView guid="{2EAD168D-A49E-4F5C-9970-5D520AF78882}">
      <selection activeCell="F18" sqref="F18"/>
      <pageMargins left="0.75" right="0.75" top="1" bottom="1" header="0.5" footer="0.5"/>
      <headerFooter alignWithMargins="0"/>
    </customSheetView>
    <customSheetView guid="{012EE92B-5C34-485E-A330-68EB9B7C96C6}">
      <selection activeCell="F18" sqref="F18"/>
      <pageMargins left="0.75" right="0.75" top="1" bottom="1" header="0.5" footer="0.5"/>
      <headerFooter alignWithMargins="0"/>
    </customSheetView>
  </customSheetViews>
  <mergeCells count="1">
    <mergeCell ref="A1:M1"/>
  </mergeCells>
  <phoneticPr fontId="4" type="noConversion"/>
  <pageMargins left="0.75" right="0.75" top="1" bottom="1" header="0.5" footer="0.5"/>
  <headerFooter alignWithMargins="0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8">
    <tabColor indexed="47"/>
  </sheetPr>
  <dimension ref="A1:F5"/>
  <sheetViews>
    <sheetView zoomScale="145" zoomScaleNormal="145" workbookViewId="0">
      <selection activeCell="D25" sqref="D25"/>
    </sheetView>
  </sheetViews>
  <sheetFormatPr defaultRowHeight="12.75" x14ac:dyDescent="0.2"/>
  <cols>
    <col min="1" max="1" width="14.42578125" bestFit="1" customWidth="1"/>
    <col min="2" max="2" width="14.85546875" bestFit="1" customWidth="1"/>
    <col min="3" max="3" width="16.140625" customWidth="1"/>
    <col min="4" max="5" width="10.140625" bestFit="1" customWidth="1"/>
  </cols>
  <sheetData>
    <row r="1" spans="1:6" x14ac:dyDescent="0.2">
      <c r="C1" s="401" t="s">
        <v>122</v>
      </c>
      <c r="D1" s="401"/>
      <c r="E1" s="401"/>
      <c r="F1" s="401"/>
    </row>
    <row r="2" spans="1:6" ht="13.5" thickBot="1" x14ac:dyDescent="0.25">
      <c r="B2" s="259"/>
      <c r="C2" s="267">
        <v>30</v>
      </c>
      <c r="D2" s="267">
        <v>60</v>
      </c>
      <c r="E2" s="267">
        <v>90</v>
      </c>
      <c r="F2" s="267">
        <v>120</v>
      </c>
    </row>
    <row r="3" spans="1:6" ht="13.5" thickBot="1" x14ac:dyDescent="0.25">
      <c r="A3" s="260" t="s">
        <v>349</v>
      </c>
      <c r="B3" s="262">
        <f ca="1">TODAY()</f>
        <v>42572</v>
      </c>
      <c r="C3" s="263">
        <f ca="1">B3+C2</f>
        <v>42602</v>
      </c>
      <c r="D3" s="163"/>
      <c r="E3" s="163"/>
      <c r="F3" s="164"/>
    </row>
    <row r="4" spans="1:6" ht="13.5" thickBot="1" x14ac:dyDescent="0.25">
      <c r="B4" s="264"/>
      <c r="C4" s="263"/>
    </row>
    <row r="5" spans="1:6" ht="13.5" thickBot="1" x14ac:dyDescent="0.25">
      <c r="A5" s="261" t="s">
        <v>175</v>
      </c>
      <c r="B5" s="265">
        <f ca="1">NOW()</f>
        <v>42572.385298726855</v>
      </c>
      <c r="C5" s="266">
        <f ca="1">B5+C2</f>
        <v>42602.385298726855</v>
      </c>
      <c r="D5" s="165"/>
      <c r="E5" s="165"/>
      <c r="F5" s="166"/>
    </row>
  </sheetData>
  <customSheetViews>
    <customSheetView guid="{2EAD168D-A49E-4F5C-9970-5D520AF78882}" scale="145">
      <selection activeCell="D25" sqref="D25"/>
      <pageMargins left="0.75" right="0.75" top="1" bottom="1" header="0.5" footer="0.5"/>
      <headerFooter alignWithMargins="0"/>
    </customSheetView>
    <customSheetView guid="{012EE92B-5C34-485E-A330-68EB9B7C96C6}" scale="145">
      <selection activeCell="D25" sqref="D25"/>
      <pageMargins left="0.75" right="0.75" top="1" bottom="1" header="0.5" footer="0.5"/>
      <headerFooter alignWithMargins="0"/>
    </customSheetView>
  </customSheetViews>
  <mergeCells count="1">
    <mergeCell ref="C1:F1"/>
  </mergeCells>
  <phoneticPr fontId="4" type="noConversion"/>
  <pageMargins left="0.75" right="0.75" top="1" bottom="1" header="0.5" footer="0.5"/>
  <headerFooter alignWithMargins="0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9">
    <tabColor indexed="26"/>
  </sheetPr>
  <dimension ref="A1:R43"/>
  <sheetViews>
    <sheetView zoomScale="200" zoomScaleNormal="50" zoomScaleSheetLayoutView="200" workbookViewId="0">
      <selection activeCell="D25" sqref="D25"/>
    </sheetView>
  </sheetViews>
  <sheetFormatPr defaultRowHeight="12.75" x14ac:dyDescent="0.2"/>
  <cols>
    <col min="1" max="2" width="12.28515625" customWidth="1"/>
    <col min="3" max="3" width="8.7109375" customWidth="1"/>
    <col min="4" max="4" width="11.85546875" customWidth="1"/>
    <col min="5" max="5" width="9" customWidth="1"/>
    <col min="6" max="9" width="8.28515625" customWidth="1"/>
    <col min="10" max="10" width="5.7109375" bestFit="1" customWidth="1"/>
    <col min="11" max="11" width="8.28515625" customWidth="1"/>
    <col min="12" max="13" width="9.28515625" customWidth="1"/>
    <col min="14" max="16" width="10.140625" customWidth="1"/>
    <col min="17" max="17" width="9.7109375" customWidth="1"/>
  </cols>
  <sheetData>
    <row r="1" spans="1:18" x14ac:dyDescent="0.2">
      <c r="A1" s="44"/>
      <c r="B1" s="44"/>
      <c r="C1" s="44"/>
      <c r="D1" s="44"/>
      <c r="E1" s="44"/>
      <c r="F1" s="45" t="s">
        <v>69</v>
      </c>
      <c r="G1" s="45"/>
      <c r="H1" s="45"/>
      <c r="I1" s="45"/>
      <c r="J1" s="45"/>
      <c r="K1" s="45"/>
      <c r="L1" s="44"/>
      <c r="M1" s="44"/>
      <c r="N1" s="44"/>
      <c r="O1" s="44"/>
      <c r="P1" s="44"/>
      <c r="Q1" s="44"/>
      <c r="R1" s="46"/>
    </row>
    <row r="2" spans="1:18" x14ac:dyDescent="0.2">
      <c r="A2" s="44"/>
      <c r="B2" s="44"/>
      <c r="C2" s="44"/>
      <c r="D2" s="44"/>
      <c r="E2" s="44"/>
      <c r="F2" s="45" t="s">
        <v>70</v>
      </c>
      <c r="G2" s="45"/>
      <c r="H2" s="45"/>
      <c r="I2" s="45"/>
      <c r="J2" s="45"/>
      <c r="K2" s="45"/>
      <c r="L2" s="44"/>
      <c r="M2" s="44"/>
      <c r="N2" s="44"/>
      <c r="O2" s="44"/>
      <c r="P2" s="44"/>
      <c r="Q2" s="44"/>
      <c r="R2" s="46"/>
    </row>
    <row r="3" spans="1:18" x14ac:dyDescent="0.2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6"/>
    </row>
    <row r="4" spans="1:18" x14ac:dyDescent="0.2">
      <c r="A4" s="47"/>
      <c r="B4" s="48" t="s">
        <v>71</v>
      </c>
      <c r="C4" s="49" t="s">
        <v>72</v>
      </c>
      <c r="D4" s="49" t="s">
        <v>73</v>
      </c>
      <c r="E4" s="49"/>
      <c r="F4" s="49" t="s">
        <v>74</v>
      </c>
      <c r="G4" s="49" t="s">
        <v>75</v>
      </c>
      <c r="H4" s="49" t="s">
        <v>76</v>
      </c>
      <c r="I4" s="49" t="s">
        <v>77</v>
      </c>
      <c r="J4" s="49"/>
      <c r="K4" s="49" t="s">
        <v>78</v>
      </c>
      <c r="L4" s="49" t="s">
        <v>79</v>
      </c>
      <c r="M4" s="50" t="s">
        <v>80</v>
      </c>
      <c r="N4" s="49" t="s">
        <v>74</v>
      </c>
      <c r="O4" s="49" t="s">
        <v>81</v>
      </c>
      <c r="P4" s="49" t="s">
        <v>82</v>
      </c>
      <c r="Q4" s="49" t="s">
        <v>83</v>
      </c>
      <c r="R4" s="51" t="s">
        <v>83</v>
      </c>
    </row>
    <row r="5" spans="1:18" x14ac:dyDescent="0.2">
      <c r="A5" s="52" t="s">
        <v>84</v>
      </c>
      <c r="B5" s="53" t="s">
        <v>85</v>
      </c>
      <c r="C5" s="54" t="s">
        <v>86</v>
      </c>
      <c r="D5" s="54" t="s">
        <v>87</v>
      </c>
      <c r="E5" s="54"/>
      <c r="F5" s="54" t="s">
        <v>88</v>
      </c>
      <c r="G5" s="54" t="s">
        <v>89</v>
      </c>
      <c r="H5" s="54" t="s">
        <v>90</v>
      </c>
      <c r="I5" s="54" t="s">
        <v>91</v>
      </c>
      <c r="J5" s="54"/>
      <c r="K5" s="54" t="s">
        <v>92</v>
      </c>
      <c r="L5" s="54" t="s">
        <v>93</v>
      </c>
      <c r="M5" s="54" t="s">
        <v>94</v>
      </c>
      <c r="N5" s="54" t="s">
        <v>95</v>
      </c>
      <c r="O5" s="54" t="s">
        <v>96</v>
      </c>
      <c r="P5" s="54" t="s">
        <v>97</v>
      </c>
      <c r="Q5" s="54" t="s">
        <v>50</v>
      </c>
      <c r="R5" s="55" t="s">
        <v>98</v>
      </c>
    </row>
    <row r="6" spans="1:18" x14ac:dyDescent="0.2">
      <c r="A6" s="56" t="s">
        <v>99</v>
      </c>
      <c r="B6" s="57">
        <v>78</v>
      </c>
      <c r="C6" s="49">
        <v>72</v>
      </c>
      <c r="D6" s="49">
        <v>0</v>
      </c>
      <c r="E6" s="49"/>
      <c r="F6" s="49">
        <v>40</v>
      </c>
      <c r="G6" s="49"/>
      <c r="H6" s="49">
        <v>60</v>
      </c>
      <c r="I6" s="49">
        <v>0</v>
      </c>
      <c r="J6" s="49"/>
      <c r="K6" s="49">
        <v>4</v>
      </c>
      <c r="L6" s="49">
        <v>0</v>
      </c>
      <c r="M6" s="49">
        <v>25.5</v>
      </c>
      <c r="N6" s="49">
        <v>13</v>
      </c>
      <c r="O6" s="49">
        <v>25</v>
      </c>
      <c r="P6" s="49">
        <v>4</v>
      </c>
      <c r="Q6" s="49"/>
      <c r="R6" s="58">
        <f t="shared" ref="R6:R20" si="0">SUM(C6:P6)</f>
        <v>243.5</v>
      </c>
    </row>
    <row r="7" spans="1:18" x14ac:dyDescent="0.2">
      <c r="A7" s="56" t="s">
        <v>100</v>
      </c>
      <c r="B7" s="57">
        <v>78</v>
      </c>
      <c r="C7" s="49">
        <v>55</v>
      </c>
      <c r="D7" s="49">
        <v>13.5</v>
      </c>
      <c r="E7" s="49"/>
      <c r="F7" s="49">
        <v>47</v>
      </c>
      <c r="G7" s="49"/>
      <c r="H7" s="49">
        <v>46.5</v>
      </c>
      <c r="I7" s="49"/>
      <c r="J7" s="49"/>
      <c r="K7" s="49">
        <v>8.5</v>
      </c>
      <c r="L7" s="49">
        <v>6</v>
      </c>
      <c r="M7" s="49">
        <v>26.5</v>
      </c>
      <c r="N7" s="49">
        <v>15</v>
      </c>
      <c r="O7" s="49">
        <v>19.5</v>
      </c>
      <c r="P7" s="49"/>
      <c r="Q7" s="49"/>
      <c r="R7" s="58">
        <f t="shared" si="0"/>
        <v>237.5</v>
      </c>
    </row>
    <row r="8" spans="1:18" x14ac:dyDescent="0.2">
      <c r="A8" s="47" t="s">
        <v>101</v>
      </c>
      <c r="B8" s="57">
        <v>78</v>
      </c>
      <c r="C8" s="49">
        <v>54.5</v>
      </c>
      <c r="D8" s="49">
        <v>7.5</v>
      </c>
      <c r="E8" s="49"/>
      <c r="F8" s="49">
        <v>55</v>
      </c>
      <c r="G8" s="49"/>
      <c r="H8" s="49">
        <v>56</v>
      </c>
      <c r="I8" s="49"/>
      <c r="J8" s="49"/>
      <c r="K8" s="49">
        <v>24.5</v>
      </c>
      <c r="L8" s="49"/>
      <c r="M8" s="49">
        <v>24.5</v>
      </c>
      <c r="N8" s="49">
        <v>13</v>
      </c>
      <c r="O8" s="49">
        <v>35.5</v>
      </c>
      <c r="P8" s="49"/>
      <c r="Q8" s="49"/>
      <c r="R8" s="58">
        <f t="shared" si="0"/>
        <v>270.5</v>
      </c>
    </row>
    <row r="9" spans="1:18" x14ac:dyDescent="0.2">
      <c r="A9" s="47" t="s">
        <v>102</v>
      </c>
      <c r="B9" s="57">
        <v>78</v>
      </c>
      <c r="C9" s="49">
        <v>48.5</v>
      </c>
      <c r="D9" s="49">
        <v>8.5</v>
      </c>
      <c r="E9" s="49"/>
      <c r="F9" s="49">
        <v>40</v>
      </c>
      <c r="G9" s="49"/>
      <c r="H9" s="49">
        <v>53</v>
      </c>
      <c r="I9" s="49">
        <v>1</v>
      </c>
      <c r="J9" s="49"/>
      <c r="K9" s="49">
        <v>4</v>
      </c>
      <c r="L9" s="49">
        <v>8</v>
      </c>
      <c r="M9" s="49">
        <v>44.5</v>
      </c>
      <c r="N9" s="49">
        <v>12</v>
      </c>
      <c r="O9" s="49">
        <v>30</v>
      </c>
      <c r="P9" s="49">
        <v>4</v>
      </c>
      <c r="Q9" s="49"/>
      <c r="R9" s="58">
        <f t="shared" si="0"/>
        <v>253.5</v>
      </c>
    </row>
    <row r="10" spans="1:18" x14ac:dyDescent="0.2">
      <c r="A10" s="47" t="s">
        <v>103</v>
      </c>
      <c r="B10" s="57">
        <v>67.5</v>
      </c>
      <c r="C10" s="49">
        <v>34.5</v>
      </c>
      <c r="D10" s="49">
        <v>13</v>
      </c>
      <c r="E10" s="49"/>
      <c r="F10" s="49">
        <v>36</v>
      </c>
      <c r="G10" s="49"/>
      <c r="H10" s="49">
        <v>53.5</v>
      </c>
      <c r="I10" s="49"/>
      <c r="J10" s="49">
        <v>8</v>
      </c>
      <c r="K10" s="49">
        <v>8</v>
      </c>
      <c r="L10" s="49">
        <v>4</v>
      </c>
      <c r="M10" s="49">
        <v>30</v>
      </c>
      <c r="N10" s="49">
        <v>13</v>
      </c>
      <c r="O10" s="49">
        <v>32</v>
      </c>
      <c r="P10" s="49">
        <v>12</v>
      </c>
      <c r="Q10" s="49"/>
      <c r="R10" s="58">
        <f t="shared" si="0"/>
        <v>244</v>
      </c>
    </row>
    <row r="11" spans="1:18" x14ac:dyDescent="0.2">
      <c r="A11" s="47" t="s">
        <v>104</v>
      </c>
      <c r="B11" s="57">
        <v>78</v>
      </c>
      <c r="C11" s="49">
        <v>9</v>
      </c>
      <c r="D11" s="49">
        <v>4.5</v>
      </c>
      <c r="E11" s="49"/>
      <c r="F11" s="49">
        <v>40</v>
      </c>
      <c r="G11" s="49"/>
      <c r="H11" s="49">
        <v>66</v>
      </c>
      <c r="I11" s="49"/>
      <c r="J11" s="49"/>
      <c r="K11" s="49">
        <v>13.5</v>
      </c>
      <c r="L11" s="49"/>
      <c r="M11" s="49">
        <v>30</v>
      </c>
      <c r="N11" s="49">
        <v>13</v>
      </c>
      <c r="O11" s="49">
        <v>32</v>
      </c>
      <c r="P11" s="49">
        <v>7.5</v>
      </c>
      <c r="Q11" s="49"/>
      <c r="R11" s="58">
        <f t="shared" si="0"/>
        <v>215.5</v>
      </c>
    </row>
    <row r="12" spans="1:18" x14ac:dyDescent="0.2">
      <c r="A12" s="47" t="s">
        <v>105</v>
      </c>
      <c r="B12" s="57">
        <v>46</v>
      </c>
      <c r="C12" s="49">
        <v>10</v>
      </c>
      <c r="D12" s="49">
        <v>3</v>
      </c>
      <c r="E12" s="49"/>
      <c r="F12" s="49">
        <v>43.5</v>
      </c>
      <c r="G12" s="49"/>
      <c r="H12" s="49">
        <v>58.5</v>
      </c>
      <c r="I12" s="49"/>
      <c r="J12" s="49"/>
      <c r="K12" s="49">
        <v>29</v>
      </c>
      <c r="L12" s="49"/>
      <c r="M12" s="49">
        <v>34</v>
      </c>
      <c r="N12" s="49">
        <v>16.5</v>
      </c>
      <c r="O12" s="49">
        <v>24.5</v>
      </c>
      <c r="P12" s="49">
        <v>5</v>
      </c>
      <c r="Q12" s="49"/>
      <c r="R12" s="58">
        <f t="shared" si="0"/>
        <v>224</v>
      </c>
    </row>
    <row r="13" spans="1:18" x14ac:dyDescent="0.2">
      <c r="A13" s="47" t="s">
        <v>106</v>
      </c>
      <c r="B13" s="57">
        <v>45</v>
      </c>
      <c r="C13" s="49">
        <v>6</v>
      </c>
      <c r="D13" s="49">
        <v>0</v>
      </c>
      <c r="E13" s="49"/>
      <c r="F13" s="49">
        <v>39</v>
      </c>
      <c r="G13" s="49">
        <v>28</v>
      </c>
      <c r="H13" s="49">
        <v>65.5</v>
      </c>
      <c r="I13" s="49"/>
      <c r="J13" s="49"/>
      <c r="K13" s="49">
        <v>20</v>
      </c>
      <c r="L13" s="49"/>
      <c r="M13" s="49">
        <v>24</v>
      </c>
      <c r="N13" s="49">
        <v>13</v>
      </c>
      <c r="O13" s="49">
        <v>20</v>
      </c>
      <c r="P13" s="49">
        <v>5</v>
      </c>
      <c r="Q13" s="49"/>
      <c r="R13" s="58">
        <f t="shared" si="0"/>
        <v>220.5</v>
      </c>
    </row>
    <row r="14" spans="1:18" x14ac:dyDescent="0.2">
      <c r="A14" s="47" t="s">
        <v>107</v>
      </c>
      <c r="B14" s="57">
        <v>46.5</v>
      </c>
      <c r="C14" s="49">
        <v>0</v>
      </c>
      <c r="D14" s="49">
        <v>0</v>
      </c>
      <c r="E14" s="49"/>
      <c r="F14" s="49">
        <v>50</v>
      </c>
      <c r="G14" s="49">
        <v>27.5</v>
      </c>
      <c r="H14" s="49">
        <v>67.5</v>
      </c>
      <c r="I14" s="49">
        <v>0</v>
      </c>
      <c r="J14" s="49"/>
      <c r="K14" s="49">
        <v>21</v>
      </c>
      <c r="L14" s="49">
        <v>0</v>
      </c>
      <c r="M14" s="49">
        <v>23.5</v>
      </c>
      <c r="N14" s="49">
        <v>16</v>
      </c>
      <c r="O14" s="49">
        <v>20</v>
      </c>
      <c r="P14" s="49">
        <v>4.5</v>
      </c>
      <c r="Q14" s="49"/>
      <c r="R14" s="58">
        <f t="shared" si="0"/>
        <v>230</v>
      </c>
    </row>
    <row r="15" spans="1:18" x14ac:dyDescent="0.2">
      <c r="A15" s="47" t="s">
        <v>108</v>
      </c>
      <c r="B15" s="57">
        <v>44</v>
      </c>
      <c r="C15" s="49">
        <v>8</v>
      </c>
      <c r="D15" s="49">
        <v>13.5</v>
      </c>
      <c r="E15" s="49"/>
      <c r="F15" s="49">
        <v>45</v>
      </c>
      <c r="G15" s="49"/>
      <c r="H15" s="49">
        <v>65</v>
      </c>
      <c r="I15" s="49"/>
      <c r="J15" s="49"/>
      <c r="K15" s="49">
        <v>40</v>
      </c>
      <c r="L15" s="49"/>
      <c r="M15" s="49">
        <v>26.5</v>
      </c>
      <c r="N15" s="49">
        <v>29.5</v>
      </c>
      <c r="O15" s="49">
        <v>15</v>
      </c>
      <c r="P15" s="49">
        <v>13</v>
      </c>
      <c r="Q15" s="49"/>
      <c r="R15" s="58">
        <f t="shared" si="0"/>
        <v>255.5</v>
      </c>
    </row>
    <row r="16" spans="1:18" x14ac:dyDescent="0.2">
      <c r="A16" s="47" t="s">
        <v>109</v>
      </c>
      <c r="B16" s="57">
        <v>10.5</v>
      </c>
      <c r="C16" s="49">
        <v>0</v>
      </c>
      <c r="D16" s="49">
        <v>7.5</v>
      </c>
      <c r="E16" s="49"/>
      <c r="F16" s="49">
        <v>35.5</v>
      </c>
      <c r="G16" s="49">
        <v>8</v>
      </c>
      <c r="H16" s="49">
        <v>45</v>
      </c>
      <c r="I16" s="49"/>
      <c r="J16" s="49"/>
      <c r="K16" s="49">
        <v>28.5</v>
      </c>
      <c r="L16" s="49">
        <v>2</v>
      </c>
      <c r="M16" s="49">
        <v>5</v>
      </c>
      <c r="N16" s="49">
        <v>12</v>
      </c>
      <c r="O16" s="49">
        <v>10</v>
      </c>
      <c r="P16" s="49">
        <v>1.5</v>
      </c>
      <c r="Q16" s="49"/>
      <c r="R16" s="58">
        <f t="shared" si="0"/>
        <v>155</v>
      </c>
    </row>
    <row r="17" spans="1:18" x14ac:dyDescent="0.2">
      <c r="A17" s="47" t="s">
        <v>110</v>
      </c>
      <c r="B17" s="57">
        <v>36.5</v>
      </c>
      <c r="C17" s="49">
        <v>0</v>
      </c>
      <c r="D17" s="49">
        <v>4</v>
      </c>
      <c r="E17" s="49"/>
      <c r="F17" s="49">
        <v>38.5</v>
      </c>
      <c r="G17" s="49">
        <v>20</v>
      </c>
      <c r="H17" s="49">
        <v>61</v>
      </c>
      <c r="I17" s="49">
        <v>0</v>
      </c>
      <c r="J17" s="49"/>
      <c r="K17" s="49">
        <v>27</v>
      </c>
      <c r="L17" s="49">
        <v>4</v>
      </c>
      <c r="M17" s="49">
        <v>6</v>
      </c>
      <c r="N17" s="49">
        <v>17</v>
      </c>
      <c r="O17" s="49">
        <v>20</v>
      </c>
      <c r="P17" s="49">
        <v>7</v>
      </c>
      <c r="Q17" s="49"/>
      <c r="R17" s="58">
        <f t="shared" si="0"/>
        <v>204.5</v>
      </c>
    </row>
    <row r="18" spans="1:18" x14ac:dyDescent="0.2">
      <c r="A18" s="47" t="s">
        <v>111</v>
      </c>
      <c r="B18" s="57">
        <v>12</v>
      </c>
      <c r="C18" s="49">
        <v>0</v>
      </c>
      <c r="D18" s="49">
        <v>0</v>
      </c>
      <c r="E18" s="49"/>
      <c r="F18" s="49">
        <v>40</v>
      </c>
      <c r="G18" s="49"/>
      <c r="H18" s="49">
        <v>48</v>
      </c>
      <c r="I18" s="49">
        <v>0</v>
      </c>
      <c r="J18" s="49"/>
      <c r="K18" s="49">
        <v>29</v>
      </c>
      <c r="L18" s="49">
        <v>6</v>
      </c>
      <c r="M18" s="49">
        <v>8</v>
      </c>
      <c r="N18" s="49">
        <v>14.5</v>
      </c>
      <c r="O18" s="49">
        <v>20</v>
      </c>
      <c r="P18" s="49">
        <v>5.5</v>
      </c>
      <c r="Q18" s="49"/>
      <c r="R18" s="58">
        <f t="shared" si="0"/>
        <v>171</v>
      </c>
    </row>
    <row r="19" spans="1:18" x14ac:dyDescent="0.2">
      <c r="A19" s="59" t="s">
        <v>112</v>
      </c>
      <c r="B19" s="57">
        <v>0</v>
      </c>
      <c r="C19" s="60">
        <v>0</v>
      </c>
      <c r="D19" s="60">
        <v>6</v>
      </c>
      <c r="E19" s="60"/>
      <c r="F19" s="60">
        <v>24</v>
      </c>
      <c r="G19" s="60">
        <v>13</v>
      </c>
      <c r="H19" s="60">
        <v>35</v>
      </c>
      <c r="I19" s="60"/>
      <c r="J19" s="60"/>
      <c r="K19" s="60">
        <v>32</v>
      </c>
      <c r="L19" s="60">
        <v>0</v>
      </c>
      <c r="M19" s="60">
        <v>4</v>
      </c>
      <c r="N19" s="60">
        <v>16.5</v>
      </c>
      <c r="O19" s="60">
        <v>5</v>
      </c>
      <c r="P19" s="60">
        <v>9.5</v>
      </c>
      <c r="Q19" s="49"/>
      <c r="R19" s="58">
        <f t="shared" si="0"/>
        <v>145</v>
      </c>
    </row>
    <row r="20" spans="1:18" x14ac:dyDescent="0.2">
      <c r="A20" s="59"/>
      <c r="B20" s="57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49"/>
      <c r="R20" s="58">
        <f t="shared" si="0"/>
        <v>0</v>
      </c>
    </row>
    <row r="21" spans="1:18" x14ac:dyDescent="0.2">
      <c r="A21" s="59"/>
      <c r="B21" s="57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49"/>
      <c r="R21" s="58">
        <f t="shared" ref="R21:R30" si="1">SUM(B21:P21)</f>
        <v>0</v>
      </c>
    </row>
    <row r="22" spans="1:18" x14ac:dyDescent="0.2">
      <c r="A22" s="59"/>
      <c r="B22" s="57"/>
      <c r="C22" s="60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49"/>
      <c r="R22" s="58">
        <f t="shared" si="1"/>
        <v>0</v>
      </c>
    </row>
    <row r="23" spans="1:18" x14ac:dyDescent="0.2">
      <c r="A23" s="59"/>
      <c r="B23" s="57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49"/>
      <c r="R23" s="58">
        <f t="shared" si="1"/>
        <v>0</v>
      </c>
    </row>
    <row r="24" spans="1:18" x14ac:dyDescent="0.2">
      <c r="A24" s="59"/>
      <c r="B24" s="57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49"/>
      <c r="R24" s="58">
        <f t="shared" si="1"/>
        <v>0</v>
      </c>
    </row>
    <row r="25" spans="1:18" x14ac:dyDescent="0.2">
      <c r="A25" s="59"/>
      <c r="B25" s="57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49"/>
      <c r="R25" s="58">
        <f t="shared" si="1"/>
        <v>0</v>
      </c>
    </row>
    <row r="26" spans="1:18" x14ac:dyDescent="0.2">
      <c r="A26" s="59"/>
      <c r="B26" s="57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49"/>
      <c r="R26" s="58">
        <f t="shared" si="1"/>
        <v>0</v>
      </c>
    </row>
    <row r="27" spans="1:18" x14ac:dyDescent="0.2">
      <c r="A27" s="59"/>
      <c r="B27" s="57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49"/>
      <c r="R27" s="58">
        <f t="shared" si="1"/>
        <v>0</v>
      </c>
    </row>
    <row r="28" spans="1:18" x14ac:dyDescent="0.2">
      <c r="A28" s="59"/>
      <c r="B28" s="57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49"/>
      <c r="R28" s="58">
        <f t="shared" si="1"/>
        <v>0</v>
      </c>
    </row>
    <row r="29" spans="1:18" x14ac:dyDescent="0.2">
      <c r="A29" s="59"/>
      <c r="B29" s="57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49"/>
      <c r="R29" s="58">
        <f t="shared" si="1"/>
        <v>0</v>
      </c>
    </row>
    <row r="30" spans="1:18" x14ac:dyDescent="0.2">
      <c r="A30" s="47"/>
      <c r="B30" s="57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49"/>
      <c r="R30" s="58">
        <f t="shared" si="1"/>
        <v>0</v>
      </c>
    </row>
    <row r="31" spans="1:18" x14ac:dyDescent="0.2">
      <c r="A31" s="47"/>
      <c r="B31" s="57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49"/>
      <c r="R31" s="58"/>
    </row>
    <row r="32" spans="1:18" x14ac:dyDescent="0.2">
      <c r="A32" s="62"/>
      <c r="B32" s="57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49">
        <f>SUM(B33:P33)</f>
        <v>3768</v>
      </c>
      <c r="R32" s="58"/>
    </row>
    <row r="33" spans="1:18" ht="13.5" thickBot="1" x14ac:dyDescent="0.25">
      <c r="A33" s="63" t="s">
        <v>50</v>
      </c>
      <c r="B33" s="64">
        <f t="shared" ref="B33:P33" si="2">SUM(B6:B32)</f>
        <v>698</v>
      </c>
      <c r="C33" s="64">
        <f t="shared" si="2"/>
        <v>297.5</v>
      </c>
      <c r="D33" s="64">
        <f t="shared" si="2"/>
        <v>81</v>
      </c>
      <c r="E33" s="64">
        <f t="shared" si="2"/>
        <v>0</v>
      </c>
      <c r="F33" s="64">
        <f t="shared" si="2"/>
        <v>573.5</v>
      </c>
      <c r="G33" s="64">
        <f t="shared" si="2"/>
        <v>96.5</v>
      </c>
      <c r="H33" s="64">
        <f t="shared" si="2"/>
        <v>780.5</v>
      </c>
      <c r="I33" s="64">
        <f t="shared" si="2"/>
        <v>1</v>
      </c>
      <c r="J33" s="64">
        <f t="shared" si="2"/>
        <v>8</v>
      </c>
      <c r="K33" s="64">
        <f t="shared" si="2"/>
        <v>289</v>
      </c>
      <c r="L33" s="64">
        <f t="shared" si="2"/>
        <v>30</v>
      </c>
      <c r="M33" s="64">
        <f t="shared" si="2"/>
        <v>312</v>
      </c>
      <c r="N33" s="64">
        <f t="shared" si="2"/>
        <v>214</v>
      </c>
      <c r="O33" s="64">
        <f t="shared" si="2"/>
        <v>308.5</v>
      </c>
      <c r="P33" s="64">
        <f t="shared" si="2"/>
        <v>78.5</v>
      </c>
      <c r="Q33" s="65"/>
      <c r="R33" s="66">
        <f>SUM(R6:R32)</f>
        <v>3070</v>
      </c>
    </row>
    <row r="34" spans="1:18" ht="13.5" thickTop="1" x14ac:dyDescent="0.2">
      <c r="A34" s="44"/>
      <c r="B34" s="44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8"/>
    </row>
    <row r="35" spans="1:18" x14ac:dyDescent="0.2"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</row>
    <row r="36" spans="1:18" x14ac:dyDescent="0.2"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</row>
    <row r="37" spans="1:18" x14ac:dyDescent="0.2"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</row>
    <row r="38" spans="1:18" x14ac:dyDescent="0.2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</row>
    <row r="39" spans="1:18" x14ac:dyDescent="0.2"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</row>
    <row r="40" spans="1:18" x14ac:dyDescent="0.2"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</row>
    <row r="41" spans="1:18" x14ac:dyDescent="0.2"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</row>
    <row r="42" spans="1:18" x14ac:dyDescent="0.2"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18" x14ac:dyDescent="0.2"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</row>
  </sheetData>
  <customSheetViews>
    <customSheetView guid="{2EAD168D-A49E-4F5C-9970-5D520AF78882}" scale="200">
      <selection activeCell="D25" sqref="D25"/>
      <pageMargins left="1" right="1" top="0.75" bottom="1" header="0.5" footer="0.5"/>
      <pageSetup scale="70" orientation="landscape" copies="3" r:id="rId1"/>
      <headerFooter alignWithMargins="0">
        <oddFooter>&amp;L&amp;"Times New Roman,Regular"&amp;8Excel File: part-time hours 2000-01&amp;C&amp;D</oddFooter>
      </headerFooter>
    </customSheetView>
    <customSheetView guid="{012EE92B-5C34-485E-A330-68EB9B7C96C6}" scale="200">
      <selection activeCell="D25" sqref="D25"/>
      <pageMargins left="1" right="1" top="0.75" bottom="1" header="0.5" footer="0.5"/>
      <pageSetup scale="70" orientation="landscape" copies="3" r:id="rId2"/>
      <headerFooter alignWithMargins="0">
        <oddFooter>&amp;L&amp;"Times New Roman,Regular"&amp;8Excel File: part-time hours 2000-01&amp;C&amp;D</oddFooter>
      </headerFooter>
    </customSheetView>
  </customSheetViews>
  <phoneticPr fontId="0" type="noConversion"/>
  <pageMargins left="1" right="1" top="0.75" bottom="1" header="0.5" footer="0.5"/>
  <pageSetup scale="70" orientation="landscape" copies="3" r:id="rId3"/>
  <headerFooter alignWithMargins="0">
    <oddFooter>&amp;L&amp;"Times New Roman,Regular"&amp;8Excel File: part-time hours 2000-01&amp;C&amp;D</oddFooter>
  </headerFooter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1"/>
  <dimension ref="A1:G12"/>
  <sheetViews>
    <sheetView topLeftCell="B1" workbookViewId="0">
      <selection activeCell="H12" sqref="H12"/>
    </sheetView>
  </sheetViews>
  <sheetFormatPr defaultRowHeight="12.75" x14ac:dyDescent="0.2"/>
  <cols>
    <col min="5" max="5" width="9.5703125" customWidth="1"/>
  </cols>
  <sheetData>
    <row r="1" spans="1:7" ht="19.149999999999999" customHeight="1" x14ac:dyDescent="0.2">
      <c r="A1" s="404" t="s">
        <v>123</v>
      </c>
      <c r="B1" s="404"/>
      <c r="C1" s="404"/>
      <c r="D1" s="404"/>
      <c r="E1" s="404"/>
      <c r="F1" s="404"/>
      <c r="G1" s="404"/>
    </row>
    <row r="2" spans="1:7" ht="19.149999999999999" customHeight="1" x14ac:dyDescent="0.2">
      <c r="A2" s="82"/>
      <c r="B2" s="82"/>
      <c r="C2" s="82"/>
      <c r="D2" s="82"/>
      <c r="E2" s="83"/>
      <c r="F2" s="83"/>
      <c r="G2" s="83"/>
    </row>
    <row r="3" spans="1:7" x14ac:dyDescent="0.2">
      <c r="A3" s="84"/>
      <c r="B3" s="402" t="s">
        <v>358</v>
      </c>
      <c r="C3" s="402"/>
      <c r="D3" s="402"/>
      <c r="E3" s="83">
        <v>1000</v>
      </c>
      <c r="F3" s="83"/>
      <c r="G3" s="83"/>
    </row>
    <row r="4" spans="1:7" x14ac:dyDescent="0.2">
      <c r="A4" s="84"/>
      <c r="B4" s="84"/>
      <c r="C4" s="84"/>
      <c r="D4" s="84"/>
      <c r="E4" s="83"/>
      <c r="F4" s="83"/>
      <c r="G4" s="83"/>
    </row>
    <row r="5" spans="1:7" x14ac:dyDescent="0.2">
      <c r="A5" s="84"/>
      <c r="B5" s="402" t="s">
        <v>359</v>
      </c>
      <c r="C5" s="402"/>
      <c r="D5" s="402"/>
      <c r="E5" s="83">
        <v>2300</v>
      </c>
      <c r="F5" s="83"/>
      <c r="G5" s="83"/>
    </row>
    <row r="6" spans="1:7" x14ac:dyDescent="0.2">
      <c r="A6" s="84"/>
      <c r="B6" s="84"/>
      <c r="C6" s="84"/>
      <c r="D6" s="84"/>
      <c r="E6" s="83"/>
      <c r="F6" s="83"/>
      <c r="G6" s="83"/>
    </row>
    <row r="7" spans="1:7" x14ac:dyDescent="0.2">
      <c r="A7" s="84"/>
      <c r="B7" s="402" t="s">
        <v>360</v>
      </c>
      <c r="C7" s="402"/>
      <c r="D7" s="402"/>
      <c r="E7" s="83">
        <v>2541</v>
      </c>
      <c r="F7" s="83"/>
      <c r="G7" s="83"/>
    </row>
    <row r="8" spans="1:7" x14ac:dyDescent="0.2">
      <c r="A8" s="84"/>
      <c r="B8" s="84"/>
      <c r="C8" s="84"/>
      <c r="D8" s="84"/>
      <c r="E8" s="83">
        <v>2145</v>
      </c>
      <c r="F8" s="83"/>
      <c r="G8" s="83"/>
    </row>
    <row r="9" spans="1:7" x14ac:dyDescent="0.2">
      <c r="A9" s="84"/>
      <c r="B9" s="402" t="s">
        <v>361</v>
      </c>
      <c r="C9" s="402"/>
      <c r="D9" s="402"/>
      <c r="E9" s="83"/>
      <c r="F9" s="83"/>
      <c r="G9" s="83"/>
    </row>
    <row r="10" spans="1:7" x14ac:dyDescent="0.2">
      <c r="A10" s="84"/>
      <c r="B10" s="84"/>
      <c r="C10" s="84"/>
      <c r="D10" s="84"/>
      <c r="E10" s="83"/>
      <c r="F10" s="83"/>
      <c r="G10" s="83"/>
    </row>
    <row r="11" spans="1:7" x14ac:dyDescent="0.2">
      <c r="A11" s="85"/>
      <c r="B11" s="403" t="s">
        <v>124</v>
      </c>
      <c r="C11" s="403"/>
      <c r="D11" s="403"/>
      <c r="E11" s="86">
        <f>E3+E5+E7+E9</f>
        <v>5841</v>
      </c>
      <c r="F11" s="86"/>
      <c r="G11" s="86"/>
    </row>
    <row r="12" spans="1:7" x14ac:dyDescent="0.2">
      <c r="B12" s="81"/>
      <c r="C12" s="81"/>
      <c r="D12" s="81"/>
    </row>
  </sheetData>
  <customSheetViews>
    <customSheetView guid="{2EAD168D-A49E-4F5C-9970-5D520AF78882}" topLeftCell="B1">
      <selection activeCell="H12" sqref="H12"/>
      <pageMargins left="0.75" right="0.75" top="1" bottom="1" header="0.5" footer="0.5"/>
      <headerFooter alignWithMargins="0"/>
    </customSheetView>
    <customSheetView guid="{012EE92B-5C34-485E-A330-68EB9B7C96C6}">
      <selection activeCell="H12" sqref="H12"/>
      <pageMargins left="0.75" right="0.75" top="1" bottom="1" header="0.5" footer="0.5"/>
      <headerFooter alignWithMargins="0"/>
    </customSheetView>
  </customSheetViews>
  <mergeCells count="6">
    <mergeCell ref="B9:D9"/>
    <mergeCell ref="B11:D11"/>
    <mergeCell ref="A1:G1"/>
    <mergeCell ref="B3:D3"/>
    <mergeCell ref="B5:D5"/>
    <mergeCell ref="B7:D7"/>
  </mergeCells>
  <phoneticPr fontId="4" type="noConversion"/>
  <pageMargins left="0.75" right="0.75" top="1" bottom="1" header="0.5" footer="0.5"/>
  <headerFooter alignWithMargins="0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2"/>
  <dimension ref="A1:G12"/>
  <sheetViews>
    <sheetView workbookViewId="0">
      <selection activeCell="B10" sqref="B10"/>
    </sheetView>
  </sheetViews>
  <sheetFormatPr defaultRowHeight="12.75" x14ac:dyDescent="0.2"/>
  <cols>
    <col min="5" max="5" width="9.5703125" customWidth="1"/>
  </cols>
  <sheetData>
    <row r="1" spans="1:7" ht="19.149999999999999" customHeight="1" x14ac:dyDescent="0.2">
      <c r="A1" s="404" t="s">
        <v>123</v>
      </c>
      <c r="B1" s="404"/>
      <c r="C1" s="404"/>
      <c r="D1" s="404"/>
      <c r="E1" s="404"/>
      <c r="F1" s="404"/>
      <c r="G1" s="404"/>
    </row>
    <row r="2" spans="1:7" ht="19.149999999999999" customHeight="1" x14ac:dyDescent="0.2">
      <c r="A2" s="82"/>
      <c r="B2" s="82"/>
      <c r="C2" s="82"/>
      <c r="D2" s="82"/>
      <c r="E2" s="83"/>
      <c r="F2" s="83"/>
      <c r="G2" s="83"/>
    </row>
    <row r="3" spans="1:7" x14ac:dyDescent="0.2">
      <c r="A3" s="84"/>
      <c r="B3" s="402" t="s">
        <v>358</v>
      </c>
      <c r="C3" s="402"/>
      <c r="D3" s="402"/>
      <c r="E3" s="83">
        <v>8887</v>
      </c>
      <c r="F3" s="83"/>
      <c r="G3" s="83"/>
    </row>
    <row r="4" spans="1:7" x14ac:dyDescent="0.2">
      <c r="A4" s="84"/>
      <c r="B4" s="84"/>
      <c r="C4" s="84"/>
      <c r="D4" s="84"/>
      <c r="E4" s="83"/>
      <c r="F4" s="83"/>
      <c r="G4" s="83"/>
    </row>
    <row r="5" spans="1:7" x14ac:dyDescent="0.2">
      <c r="A5" s="84"/>
      <c r="B5" s="402" t="s">
        <v>359</v>
      </c>
      <c r="C5" s="402"/>
      <c r="D5" s="402"/>
      <c r="E5" s="83">
        <v>3232</v>
      </c>
      <c r="F5" s="83"/>
      <c r="G5" s="83"/>
    </row>
    <row r="6" spans="1:7" x14ac:dyDescent="0.2">
      <c r="A6" s="84"/>
      <c r="B6" s="84"/>
      <c r="C6" s="84"/>
      <c r="D6" s="84"/>
      <c r="E6" s="83"/>
      <c r="F6" s="83"/>
      <c r="G6" s="83"/>
    </row>
    <row r="7" spans="1:7" x14ac:dyDescent="0.2">
      <c r="A7" s="84"/>
      <c r="B7" s="402" t="s">
        <v>360</v>
      </c>
      <c r="C7" s="402"/>
      <c r="D7" s="402"/>
      <c r="E7" s="83">
        <v>9621</v>
      </c>
      <c r="F7" s="83"/>
      <c r="G7" s="83"/>
    </row>
    <row r="8" spans="1:7" x14ac:dyDescent="0.2">
      <c r="A8" s="84"/>
      <c r="B8" s="84"/>
      <c r="C8" s="84"/>
      <c r="D8" s="84"/>
      <c r="E8" s="83"/>
      <c r="F8" s="83"/>
      <c r="G8" s="83"/>
    </row>
    <row r="9" spans="1:7" x14ac:dyDescent="0.2">
      <c r="A9" s="84"/>
      <c r="B9" s="402" t="s">
        <v>361</v>
      </c>
      <c r="C9" s="402"/>
      <c r="D9" s="402"/>
      <c r="E9" s="83">
        <v>6587</v>
      </c>
      <c r="F9" s="83"/>
      <c r="G9" s="83"/>
    </row>
    <row r="10" spans="1:7" x14ac:dyDescent="0.2">
      <c r="A10" s="84"/>
      <c r="B10" s="84"/>
      <c r="C10" s="84"/>
      <c r="D10" s="84"/>
      <c r="E10" s="83"/>
      <c r="F10" s="83"/>
      <c r="G10" s="83"/>
    </row>
    <row r="11" spans="1:7" x14ac:dyDescent="0.2">
      <c r="A11" s="85"/>
      <c r="B11" s="403" t="s">
        <v>124</v>
      </c>
      <c r="C11" s="403"/>
      <c r="D11" s="403"/>
      <c r="E11" s="86">
        <f>E3+E5+E7+E9</f>
        <v>28327</v>
      </c>
      <c r="F11" s="86"/>
      <c r="G11" s="86"/>
    </row>
    <row r="12" spans="1:7" x14ac:dyDescent="0.2">
      <c r="B12" s="81"/>
      <c r="C12" s="81"/>
      <c r="D12" s="81"/>
    </row>
  </sheetData>
  <customSheetViews>
    <customSheetView guid="{2EAD168D-A49E-4F5C-9970-5D520AF78882}">
      <selection activeCell="B10" sqref="B10"/>
      <pageMargins left="0.75" right="0.75" top="1" bottom="1" header="0.5" footer="0.5"/>
      <headerFooter alignWithMargins="0"/>
    </customSheetView>
    <customSheetView guid="{012EE92B-5C34-485E-A330-68EB9B7C96C6}">
      <selection activeCell="B10" sqref="B10"/>
      <pageMargins left="0.75" right="0.75" top="1" bottom="1" header="0.5" footer="0.5"/>
      <headerFooter alignWithMargins="0"/>
    </customSheetView>
  </customSheetViews>
  <mergeCells count="6">
    <mergeCell ref="B9:D9"/>
    <mergeCell ref="B11:D11"/>
    <mergeCell ref="A1:G1"/>
    <mergeCell ref="B3:D3"/>
    <mergeCell ref="B5:D5"/>
    <mergeCell ref="B7:D7"/>
  </mergeCells>
  <phoneticPr fontId="15" type="noConversion"/>
  <pageMargins left="0.75" right="0.75" top="1" bottom="1" header="0.5" footer="0.5"/>
  <headerFooter alignWithMargins="0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3"/>
  <dimension ref="A1:G12"/>
  <sheetViews>
    <sheetView workbookViewId="0">
      <selection activeCell="B10" sqref="B10"/>
    </sheetView>
  </sheetViews>
  <sheetFormatPr defaultRowHeight="12.75" x14ac:dyDescent="0.2"/>
  <cols>
    <col min="5" max="5" width="9.5703125" customWidth="1"/>
  </cols>
  <sheetData>
    <row r="1" spans="1:7" ht="19.149999999999999" customHeight="1" x14ac:dyDescent="0.2">
      <c r="A1" s="404" t="s">
        <v>123</v>
      </c>
      <c r="B1" s="404"/>
      <c r="C1" s="404"/>
      <c r="D1" s="404"/>
      <c r="E1" s="404"/>
      <c r="F1" s="404"/>
      <c r="G1" s="404"/>
    </row>
    <row r="2" spans="1:7" ht="19.149999999999999" customHeight="1" x14ac:dyDescent="0.2">
      <c r="A2" s="82"/>
      <c r="B2" s="82"/>
      <c r="C2" s="82"/>
      <c r="D2" s="82"/>
      <c r="E2" s="83"/>
      <c r="F2" s="83"/>
      <c r="G2" s="83"/>
    </row>
    <row r="3" spans="1:7" x14ac:dyDescent="0.2">
      <c r="A3" s="84"/>
      <c r="B3" s="402" t="s">
        <v>358</v>
      </c>
      <c r="C3" s="402"/>
      <c r="D3" s="402"/>
      <c r="E3" s="83">
        <v>9874</v>
      </c>
      <c r="F3" s="83"/>
      <c r="G3" s="83"/>
    </row>
    <row r="4" spans="1:7" x14ac:dyDescent="0.2">
      <c r="A4" s="84"/>
      <c r="B4" s="84"/>
      <c r="C4" s="84"/>
      <c r="D4" s="84"/>
      <c r="E4" s="83"/>
      <c r="F4" s="83"/>
      <c r="G4" s="83"/>
    </row>
    <row r="5" spans="1:7" x14ac:dyDescent="0.2">
      <c r="A5" s="84"/>
      <c r="B5" s="402" t="s">
        <v>359</v>
      </c>
      <c r="C5" s="402"/>
      <c r="D5" s="402"/>
      <c r="E5" s="83">
        <v>6532</v>
      </c>
      <c r="F5" s="83"/>
      <c r="G5" s="83"/>
    </row>
    <row r="6" spans="1:7" x14ac:dyDescent="0.2">
      <c r="A6" s="84"/>
      <c r="B6" s="84"/>
      <c r="C6" s="84"/>
      <c r="D6" s="84"/>
      <c r="E6" s="83"/>
      <c r="F6" s="83"/>
      <c r="G6" s="83"/>
    </row>
    <row r="7" spans="1:7" x14ac:dyDescent="0.2">
      <c r="A7" s="84"/>
      <c r="B7" s="402" t="s">
        <v>360</v>
      </c>
      <c r="C7" s="402"/>
      <c r="D7" s="402"/>
      <c r="E7" s="83">
        <v>1252</v>
      </c>
      <c r="F7" s="83"/>
      <c r="G7" s="83"/>
    </row>
    <row r="8" spans="1:7" x14ac:dyDescent="0.2">
      <c r="A8" s="84"/>
      <c r="B8" s="84"/>
      <c r="C8" s="84"/>
      <c r="D8" s="84"/>
      <c r="E8" s="83"/>
      <c r="F8" s="83"/>
      <c r="G8" s="83"/>
    </row>
    <row r="9" spans="1:7" x14ac:dyDescent="0.2">
      <c r="A9" s="84"/>
      <c r="B9" s="402" t="s">
        <v>361</v>
      </c>
      <c r="C9" s="402"/>
      <c r="D9" s="402"/>
      <c r="E9" s="83">
        <v>6541</v>
      </c>
      <c r="F9" s="83"/>
      <c r="G9" s="83"/>
    </row>
    <row r="10" spans="1:7" x14ac:dyDescent="0.2">
      <c r="A10" s="84"/>
      <c r="B10" s="84"/>
      <c r="C10" s="84"/>
      <c r="D10" s="84"/>
      <c r="E10" s="83"/>
      <c r="F10" s="83"/>
      <c r="G10" s="83"/>
    </row>
    <row r="11" spans="1:7" x14ac:dyDescent="0.2">
      <c r="A11" s="85"/>
      <c r="B11" s="403" t="s">
        <v>124</v>
      </c>
      <c r="C11" s="403"/>
      <c r="D11" s="403"/>
      <c r="E11" s="86">
        <f>E3+E5+E7+E9</f>
        <v>24199</v>
      </c>
      <c r="F11" s="86"/>
      <c r="G11" s="86"/>
    </row>
    <row r="12" spans="1:7" x14ac:dyDescent="0.2">
      <c r="B12" s="81"/>
      <c r="C12" s="81"/>
      <c r="D12" s="81"/>
    </row>
  </sheetData>
  <customSheetViews>
    <customSheetView guid="{2EAD168D-A49E-4F5C-9970-5D520AF78882}">
      <selection activeCell="B10" sqref="B10"/>
      <pageMargins left="0.75" right="0.75" top="1" bottom="1" header="0.5" footer="0.5"/>
      <headerFooter alignWithMargins="0"/>
    </customSheetView>
    <customSheetView guid="{012EE92B-5C34-485E-A330-68EB9B7C96C6}">
      <selection activeCell="B10" sqref="B10"/>
      <pageMargins left="0.75" right="0.75" top="1" bottom="1" header="0.5" footer="0.5"/>
      <headerFooter alignWithMargins="0"/>
    </customSheetView>
  </customSheetViews>
  <mergeCells count="6">
    <mergeCell ref="B9:D9"/>
    <mergeCell ref="B11:D11"/>
    <mergeCell ref="A1:G1"/>
    <mergeCell ref="B3:D3"/>
    <mergeCell ref="B5:D5"/>
    <mergeCell ref="B7:D7"/>
  </mergeCells>
  <phoneticPr fontId="15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34"/>
  <sheetViews>
    <sheetView zoomScaleNormal="100" workbookViewId="0">
      <selection activeCell="H1" sqref="H1:H1048576"/>
    </sheetView>
  </sheetViews>
  <sheetFormatPr defaultColWidth="19.140625" defaultRowHeight="12.75" x14ac:dyDescent="0.2"/>
  <cols>
    <col min="1" max="7" width="19.140625" style="292"/>
    <col min="8" max="8" width="19.140625" style="308"/>
    <col min="9" max="16384" width="19.140625" style="292"/>
  </cols>
  <sheetData>
    <row r="1" spans="1:8" ht="15" x14ac:dyDescent="0.25">
      <c r="A1" s="295"/>
    </row>
    <row r="2" spans="1:8" x14ac:dyDescent="0.2">
      <c r="A2" s="292" t="s">
        <v>11</v>
      </c>
      <c r="B2" s="292" t="s">
        <v>11</v>
      </c>
      <c r="C2" s="292" t="s">
        <v>11</v>
      </c>
      <c r="D2" s="292" t="s">
        <v>11</v>
      </c>
      <c r="E2" s="292" t="s">
        <v>11</v>
      </c>
      <c r="F2" s="292" t="s">
        <v>11</v>
      </c>
    </row>
    <row r="3" spans="1:8" x14ac:dyDescent="0.2">
      <c r="A3" s="306" t="s">
        <v>11</v>
      </c>
      <c r="B3" s="292" t="s">
        <v>11</v>
      </c>
      <c r="C3" s="292" t="s">
        <v>11</v>
      </c>
      <c r="D3" s="292" t="s">
        <v>11</v>
      </c>
      <c r="E3" s="292" t="s">
        <v>11</v>
      </c>
      <c r="F3" s="292" t="s">
        <v>11</v>
      </c>
      <c r="H3" s="308" t="s">
        <v>466</v>
      </c>
    </row>
    <row r="4" spans="1:8" x14ac:dyDescent="0.2">
      <c r="A4" s="292" t="s">
        <v>11</v>
      </c>
      <c r="B4" s="292" t="s">
        <v>11</v>
      </c>
      <c r="C4" s="292" t="s">
        <v>11</v>
      </c>
      <c r="D4" s="292" t="s">
        <v>11</v>
      </c>
      <c r="E4" s="292" t="s">
        <v>11</v>
      </c>
      <c r="F4" s="292" t="s">
        <v>11</v>
      </c>
      <c r="H4" s="308" t="s">
        <v>467</v>
      </c>
    </row>
    <row r="5" spans="1:8" x14ac:dyDescent="0.2">
      <c r="A5" s="292" t="s">
        <v>11</v>
      </c>
      <c r="B5" s="292" t="s">
        <v>11</v>
      </c>
      <c r="C5" s="292" t="s">
        <v>11</v>
      </c>
      <c r="D5" s="292" t="s">
        <v>11</v>
      </c>
      <c r="E5" s="292" t="s">
        <v>11</v>
      </c>
      <c r="F5" s="292" t="s">
        <v>11</v>
      </c>
      <c r="H5" s="308" t="s">
        <v>468</v>
      </c>
    </row>
    <row r="6" spans="1:8" x14ac:dyDescent="0.2">
      <c r="A6" s="292" t="s">
        <v>11</v>
      </c>
      <c r="B6" s="292" t="s">
        <v>11</v>
      </c>
      <c r="C6" s="292" t="s">
        <v>11</v>
      </c>
      <c r="D6" s="292" t="s">
        <v>11</v>
      </c>
      <c r="E6" s="292" t="s">
        <v>11</v>
      </c>
      <c r="F6" s="292" t="s">
        <v>11</v>
      </c>
      <c r="H6" s="308" t="s">
        <v>469</v>
      </c>
    </row>
    <row r="7" spans="1:8" x14ac:dyDescent="0.2">
      <c r="A7" s="292" t="s">
        <v>11</v>
      </c>
      <c r="B7" s="292" t="s">
        <v>11</v>
      </c>
      <c r="C7" s="292" t="s">
        <v>11</v>
      </c>
      <c r="D7" s="292" t="s">
        <v>11</v>
      </c>
      <c r="E7" s="292" t="s">
        <v>11</v>
      </c>
      <c r="F7" s="292" t="s">
        <v>11</v>
      </c>
      <c r="H7" s="308" t="s">
        <v>470</v>
      </c>
    </row>
    <row r="8" spans="1:8" x14ac:dyDescent="0.2">
      <c r="A8" s="292" t="s">
        <v>11</v>
      </c>
      <c r="B8" s="292" t="s">
        <v>11</v>
      </c>
      <c r="C8" s="292" t="s">
        <v>11</v>
      </c>
      <c r="D8" s="292" t="s">
        <v>11</v>
      </c>
      <c r="E8" s="292" t="s">
        <v>11</v>
      </c>
      <c r="F8" s="292" t="s">
        <v>11</v>
      </c>
    </row>
    <row r="9" spans="1:8" x14ac:dyDescent="0.2">
      <c r="A9" s="292" t="s">
        <v>11</v>
      </c>
      <c r="B9" s="292" t="s">
        <v>11</v>
      </c>
      <c r="C9" s="292" t="s">
        <v>11</v>
      </c>
      <c r="D9" s="292" t="s">
        <v>11</v>
      </c>
      <c r="E9" s="292" t="s">
        <v>11</v>
      </c>
      <c r="F9" s="292" t="s">
        <v>11</v>
      </c>
    </row>
    <row r="10" spans="1:8" x14ac:dyDescent="0.2">
      <c r="A10" s="292" t="s">
        <v>11</v>
      </c>
      <c r="B10" s="292" t="s">
        <v>11</v>
      </c>
      <c r="C10" s="292" t="s">
        <v>11</v>
      </c>
      <c r="D10" s="292" t="s">
        <v>11</v>
      </c>
      <c r="E10" s="292" t="s">
        <v>11</v>
      </c>
      <c r="F10" s="292" t="s">
        <v>11</v>
      </c>
    </row>
    <row r="11" spans="1:8" x14ac:dyDescent="0.2">
      <c r="A11" s="292" t="s">
        <v>11</v>
      </c>
      <c r="B11" s="292" t="s">
        <v>11</v>
      </c>
      <c r="C11" s="292" t="s">
        <v>11</v>
      </c>
      <c r="D11" s="292" t="s">
        <v>11</v>
      </c>
      <c r="E11" s="292" t="s">
        <v>11</v>
      </c>
      <c r="F11" s="292" t="s">
        <v>11</v>
      </c>
    </row>
    <row r="12" spans="1:8" x14ac:dyDescent="0.2">
      <c r="A12" s="292" t="s">
        <v>11</v>
      </c>
      <c r="B12" s="292" t="s">
        <v>11</v>
      </c>
      <c r="C12" s="292" t="s">
        <v>11</v>
      </c>
      <c r="D12" s="292" t="s">
        <v>11</v>
      </c>
      <c r="E12" s="292" t="s">
        <v>11</v>
      </c>
      <c r="F12" s="292" t="s">
        <v>11</v>
      </c>
    </row>
    <row r="13" spans="1:8" x14ac:dyDescent="0.2">
      <c r="A13" s="292" t="s">
        <v>11</v>
      </c>
      <c r="B13" s="292" t="s">
        <v>11</v>
      </c>
      <c r="C13" s="292" t="s">
        <v>11</v>
      </c>
      <c r="D13" s="292" t="s">
        <v>11</v>
      </c>
      <c r="E13" s="292" t="s">
        <v>11</v>
      </c>
      <c r="F13" s="292" t="s">
        <v>11</v>
      </c>
    </row>
    <row r="14" spans="1:8" x14ac:dyDescent="0.2">
      <c r="A14" s="292" t="s">
        <v>11</v>
      </c>
      <c r="B14" s="292" t="s">
        <v>11</v>
      </c>
      <c r="C14" s="292" t="s">
        <v>11</v>
      </c>
      <c r="D14" s="292" t="s">
        <v>11</v>
      </c>
      <c r="E14" s="292" t="s">
        <v>11</v>
      </c>
      <c r="F14" s="292" t="s">
        <v>11</v>
      </c>
    </row>
    <row r="15" spans="1:8" x14ac:dyDescent="0.2">
      <c r="A15" s="292" t="s">
        <v>11</v>
      </c>
      <c r="B15" s="292" t="s">
        <v>11</v>
      </c>
      <c r="C15" s="292" t="s">
        <v>11</v>
      </c>
      <c r="D15" s="292" t="s">
        <v>11</v>
      </c>
      <c r="E15" s="292" t="s">
        <v>11</v>
      </c>
      <c r="F15" s="292" t="s">
        <v>11</v>
      </c>
    </row>
    <row r="16" spans="1:8" x14ac:dyDescent="0.2">
      <c r="A16" s="292" t="s">
        <v>11</v>
      </c>
      <c r="B16" s="292" t="s">
        <v>11</v>
      </c>
      <c r="C16" s="292" t="s">
        <v>11</v>
      </c>
      <c r="D16" s="292" t="s">
        <v>11</v>
      </c>
      <c r="E16" s="292" t="s">
        <v>11</v>
      </c>
      <c r="F16" s="292" t="s">
        <v>11</v>
      </c>
    </row>
    <row r="17" spans="1:6" x14ac:dyDescent="0.2">
      <c r="A17" s="292" t="s">
        <v>11</v>
      </c>
      <c r="B17" s="292" t="s">
        <v>11</v>
      </c>
      <c r="C17" s="292" t="s">
        <v>11</v>
      </c>
      <c r="D17" s="292" t="s">
        <v>11</v>
      </c>
      <c r="E17" s="292" t="s">
        <v>11</v>
      </c>
      <c r="F17" s="292" t="s">
        <v>11</v>
      </c>
    </row>
    <row r="18" spans="1:6" x14ac:dyDescent="0.2">
      <c r="A18" s="292" t="s">
        <v>11</v>
      </c>
      <c r="B18" s="292" t="s">
        <v>11</v>
      </c>
      <c r="C18" s="292" t="s">
        <v>11</v>
      </c>
      <c r="D18" s="292" t="s">
        <v>11</v>
      </c>
      <c r="E18" s="292" t="s">
        <v>11</v>
      </c>
      <c r="F18" s="292" t="s">
        <v>11</v>
      </c>
    </row>
    <row r="19" spans="1:6" x14ac:dyDescent="0.2">
      <c r="A19" s="292" t="s">
        <v>11</v>
      </c>
      <c r="B19" s="292" t="s">
        <v>11</v>
      </c>
      <c r="C19" s="292" t="s">
        <v>11</v>
      </c>
      <c r="D19" s="292" t="s">
        <v>11</v>
      </c>
      <c r="E19" s="292" t="s">
        <v>11</v>
      </c>
      <c r="F19" s="292" t="s">
        <v>11</v>
      </c>
    </row>
    <row r="20" spans="1:6" x14ac:dyDescent="0.2">
      <c r="A20" s="292" t="s">
        <v>11</v>
      </c>
      <c r="B20" s="292" t="s">
        <v>11</v>
      </c>
      <c r="C20" s="292" t="s">
        <v>11</v>
      </c>
      <c r="D20" s="292" t="s">
        <v>11</v>
      </c>
      <c r="E20" s="292" t="s">
        <v>11</v>
      </c>
      <c r="F20" s="292" t="s">
        <v>11</v>
      </c>
    </row>
    <row r="21" spans="1:6" x14ac:dyDescent="0.2">
      <c r="A21" s="292" t="s">
        <v>11</v>
      </c>
      <c r="B21" s="292" t="s">
        <v>11</v>
      </c>
      <c r="C21" s="292" t="s">
        <v>11</v>
      </c>
      <c r="D21" s="292" t="s">
        <v>11</v>
      </c>
      <c r="E21" s="292" t="s">
        <v>11</v>
      </c>
      <c r="F21" s="292" t="s">
        <v>11</v>
      </c>
    </row>
    <row r="22" spans="1:6" x14ac:dyDescent="0.2">
      <c r="A22" s="292" t="s">
        <v>11</v>
      </c>
      <c r="B22" s="292" t="s">
        <v>11</v>
      </c>
      <c r="C22" s="292" t="s">
        <v>11</v>
      </c>
      <c r="D22" s="292" t="s">
        <v>11</v>
      </c>
      <c r="E22" s="292" t="s">
        <v>11</v>
      </c>
      <c r="F22" s="292" t="s">
        <v>11</v>
      </c>
    </row>
    <row r="23" spans="1:6" x14ac:dyDescent="0.2">
      <c r="A23" s="292" t="s">
        <v>11</v>
      </c>
      <c r="B23" s="292" t="s">
        <v>11</v>
      </c>
      <c r="C23" s="292" t="s">
        <v>11</v>
      </c>
      <c r="D23" s="292" t="s">
        <v>11</v>
      </c>
      <c r="E23" s="292" t="s">
        <v>11</v>
      </c>
      <c r="F23" s="292" t="s">
        <v>11</v>
      </c>
    </row>
    <row r="24" spans="1:6" x14ac:dyDescent="0.2">
      <c r="A24" s="292" t="s">
        <v>11</v>
      </c>
      <c r="B24" s="292" t="s">
        <v>11</v>
      </c>
      <c r="C24" s="292" t="s">
        <v>11</v>
      </c>
      <c r="D24" s="292" t="s">
        <v>11</v>
      </c>
      <c r="E24" s="292" t="s">
        <v>11</v>
      </c>
      <c r="F24" s="292" t="s">
        <v>11</v>
      </c>
    </row>
    <row r="25" spans="1:6" x14ac:dyDescent="0.2">
      <c r="A25" s="292" t="s">
        <v>11</v>
      </c>
      <c r="B25" s="292" t="s">
        <v>11</v>
      </c>
      <c r="C25" s="292" t="s">
        <v>11</v>
      </c>
      <c r="D25" s="292" t="s">
        <v>11</v>
      </c>
      <c r="E25" s="292" t="s">
        <v>11</v>
      </c>
      <c r="F25" s="292" t="s">
        <v>11</v>
      </c>
    </row>
    <row r="26" spans="1:6" x14ac:dyDescent="0.2">
      <c r="A26" s="292" t="s">
        <v>11</v>
      </c>
      <c r="B26" s="292" t="s">
        <v>11</v>
      </c>
      <c r="C26" s="292" t="s">
        <v>11</v>
      </c>
      <c r="D26" s="292" t="s">
        <v>11</v>
      </c>
      <c r="E26" s="292" t="s">
        <v>11</v>
      </c>
      <c r="F26" s="292" t="s">
        <v>11</v>
      </c>
    </row>
    <row r="27" spans="1:6" x14ac:dyDescent="0.2">
      <c r="A27" s="292" t="s">
        <v>11</v>
      </c>
      <c r="B27" s="292" t="s">
        <v>11</v>
      </c>
      <c r="C27" s="292" t="s">
        <v>11</v>
      </c>
      <c r="D27" s="292" t="s">
        <v>11</v>
      </c>
      <c r="E27" s="292" t="s">
        <v>11</v>
      </c>
      <c r="F27" s="292" t="s">
        <v>11</v>
      </c>
    </row>
    <row r="28" spans="1:6" x14ac:dyDescent="0.2">
      <c r="A28" s="292" t="s">
        <v>11</v>
      </c>
      <c r="B28" s="292" t="s">
        <v>11</v>
      </c>
      <c r="C28" s="292" t="s">
        <v>11</v>
      </c>
      <c r="D28" s="292" t="s">
        <v>11</v>
      </c>
      <c r="E28" s="292" t="s">
        <v>11</v>
      </c>
      <c r="F28" s="292" t="s">
        <v>11</v>
      </c>
    </row>
    <row r="29" spans="1:6" x14ac:dyDescent="0.2">
      <c r="A29" s="292" t="s">
        <v>11</v>
      </c>
      <c r="B29" s="292" t="s">
        <v>11</v>
      </c>
      <c r="C29" s="292" t="s">
        <v>11</v>
      </c>
      <c r="D29" s="292" t="s">
        <v>11</v>
      </c>
      <c r="E29" s="292" t="s">
        <v>11</v>
      </c>
      <c r="F29" s="292" t="s">
        <v>11</v>
      </c>
    </row>
    <row r="30" spans="1:6" x14ac:dyDescent="0.2">
      <c r="A30" s="292" t="s">
        <v>11</v>
      </c>
      <c r="B30" s="292" t="s">
        <v>11</v>
      </c>
      <c r="C30" s="292" t="s">
        <v>11</v>
      </c>
      <c r="D30" s="292" t="s">
        <v>11</v>
      </c>
      <c r="E30" s="292" t="s">
        <v>11</v>
      </c>
      <c r="F30" s="292" t="s">
        <v>11</v>
      </c>
    </row>
    <row r="31" spans="1:6" x14ac:dyDescent="0.2">
      <c r="A31" s="292" t="s">
        <v>11</v>
      </c>
      <c r="B31" s="292" t="s">
        <v>11</v>
      </c>
      <c r="C31" s="292" t="s">
        <v>11</v>
      </c>
      <c r="D31" s="292" t="s">
        <v>11</v>
      </c>
      <c r="E31" s="292" t="s">
        <v>11</v>
      </c>
      <c r="F31" s="292" t="s">
        <v>11</v>
      </c>
    </row>
    <row r="32" spans="1:6" x14ac:dyDescent="0.2">
      <c r="A32" s="292" t="s">
        <v>11</v>
      </c>
      <c r="B32" s="292" t="s">
        <v>11</v>
      </c>
      <c r="C32" s="292" t="s">
        <v>11</v>
      </c>
      <c r="D32" s="292" t="s">
        <v>11</v>
      </c>
      <c r="E32" s="292" t="s">
        <v>11</v>
      </c>
      <c r="F32" s="292" t="s">
        <v>11</v>
      </c>
    </row>
    <row r="33" spans="1:6" x14ac:dyDescent="0.2">
      <c r="A33" s="292" t="s">
        <v>11</v>
      </c>
      <c r="B33" s="292" t="s">
        <v>11</v>
      </c>
      <c r="C33" s="292" t="s">
        <v>11</v>
      </c>
      <c r="D33" s="292" t="s">
        <v>11</v>
      </c>
      <c r="E33" s="292" t="s">
        <v>11</v>
      </c>
      <c r="F33" s="46" t="s">
        <v>463</v>
      </c>
    </row>
    <row r="34" spans="1:6" x14ac:dyDescent="0.2">
      <c r="A34" s="292" t="s">
        <v>11</v>
      </c>
      <c r="B34" s="292" t="s">
        <v>11</v>
      </c>
      <c r="C34" s="292" t="s">
        <v>11</v>
      </c>
      <c r="D34" s="292" t="s">
        <v>11</v>
      </c>
      <c r="E34" s="292" t="s">
        <v>11</v>
      </c>
      <c r="F34" s="292" t="s">
        <v>11</v>
      </c>
    </row>
  </sheetData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4"/>
  <dimension ref="A1:G12"/>
  <sheetViews>
    <sheetView workbookViewId="0">
      <selection activeCell="B10" sqref="B10"/>
    </sheetView>
  </sheetViews>
  <sheetFormatPr defaultRowHeight="12.75" x14ac:dyDescent="0.2"/>
  <cols>
    <col min="5" max="5" width="9.5703125" customWidth="1"/>
  </cols>
  <sheetData>
    <row r="1" spans="1:7" ht="19.149999999999999" customHeight="1" x14ac:dyDescent="0.2">
      <c r="A1" s="404" t="s">
        <v>123</v>
      </c>
      <c r="B1" s="404"/>
      <c r="C1" s="404"/>
      <c r="D1" s="404"/>
      <c r="E1" s="404"/>
      <c r="F1" s="404"/>
      <c r="G1" s="404"/>
    </row>
    <row r="2" spans="1:7" ht="19.149999999999999" customHeight="1" x14ac:dyDescent="0.2">
      <c r="A2" s="82"/>
      <c r="B2" s="82"/>
      <c r="C2" s="82"/>
      <c r="D2" s="82"/>
      <c r="E2" s="83"/>
      <c r="F2" s="83"/>
      <c r="G2" s="83"/>
    </row>
    <row r="3" spans="1:7" x14ac:dyDescent="0.2">
      <c r="A3" s="84"/>
      <c r="B3" s="405" t="s">
        <v>358</v>
      </c>
      <c r="C3" s="402"/>
      <c r="D3" s="402"/>
      <c r="E3" s="83"/>
      <c r="F3" s="83"/>
      <c r="G3" s="83"/>
    </row>
    <row r="4" spans="1:7" x14ac:dyDescent="0.2">
      <c r="A4" s="84"/>
      <c r="B4" s="84"/>
      <c r="C4" s="84"/>
      <c r="D4" s="84"/>
      <c r="E4" s="83"/>
      <c r="F4" s="83"/>
      <c r="G4" s="83"/>
    </row>
    <row r="5" spans="1:7" x14ac:dyDescent="0.2">
      <c r="A5" s="84"/>
      <c r="B5" s="405" t="s">
        <v>359</v>
      </c>
      <c r="C5" s="402"/>
      <c r="D5" s="402"/>
      <c r="E5" s="83"/>
      <c r="F5" s="83"/>
      <c r="G5" s="83"/>
    </row>
    <row r="6" spans="1:7" x14ac:dyDescent="0.2">
      <c r="A6" s="84"/>
      <c r="B6" s="84"/>
      <c r="C6" s="84"/>
      <c r="D6" s="84"/>
      <c r="E6" s="83"/>
      <c r="F6" s="83"/>
      <c r="G6" s="83"/>
    </row>
    <row r="7" spans="1:7" x14ac:dyDescent="0.2">
      <c r="A7" s="84"/>
      <c r="B7" s="405" t="s">
        <v>360</v>
      </c>
      <c r="C7" s="402"/>
      <c r="D7" s="402"/>
      <c r="E7" s="83"/>
      <c r="F7" s="83"/>
      <c r="G7" s="83"/>
    </row>
    <row r="8" spans="1:7" x14ac:dyDescent="0.2">
      <c r="A8" s="84"/>
      <c r="B8" s="84"/>
      <c r="C8" s="84"/>
      <c r="D8" s="84"/>
      <c r="E8" s="83"/>
      <c r="F8" s="83"/>
      <c r="G8" s="83"/>
    </row>
    <row r="9" spans="1:7" x14ac:dyDescent="0.2">
      <c r="A9" s="84"/>
      <c r="B9" s="405" t="s">
        <v>361</v>
      </c>
      <c r="C9" s="402"/>
      <c r="D9" s="402"/>
      <c r="E9" s="83"/>
      <c r="F9" s="83"/>
      <c r="G9" s="83"/>
    </row>
    <row r="10" spans="1:7" x14ac:dyDescent="0.2">
      <c r="A10" s="84"/>
      <c r="B10" s="84"/>
      <c r="C10" s="84"/>
      <c r="D10" s="84"/>
      <c r="E10" s="83"/>
      <c r="F10" s="83"/>
      <c r="G10" s="83"/>
    </row>
    <row r="11" spans="1:7" x14ac:dyDescent="0.2">
      <c r="A11" s="85"/>
      <c r="B11" s="403" t="s">
        <v>124</v>
      </c>
      <c r="C11" s="403"/>
      <c r="D11" s="403"/>
      <c r="E11" s="86">
        <f>E3+E5+E7+E9</f>
        <v>0</v>
      </c>
      <c r="F11" s="86"/>
      <c r="G11" s="86"/>
    </row>
    <row r="12" spans="1:7" x14ac:dyDescent="0.2">
      <c r="B12" s="81"/>
      <c r="C12" s="81"/>
      <c r="D12" s="81"/>
    </row>
  </sheetData>
  <customSheetViews>
    <customSheetView guid="{2EAD168D-A49E-4F5C-9970-5D520AF78882}">
      <selection activeCell="B10" sqref="B10"/>
      <pageMargins left="0.75" right="0.75" top="1" bottom="1" header="0.5" footer="0.5"/>
      <headerFooter alignWithMargins="0"/>
    </customSheetView>
    <customSheetView guid="{012EE92B-5C34-485E-A330-68EB9B7C96C6}">
      <selection activeCell="B10" sqref="B10"/>
      <pageMargins left="0.75" right="0.75" top="1" bottom="1" header="0.5" footer="0.5"/>
      <headerFooter alignWithMargins="0"/>
    </customSheetView>
  </customSheetViews>
  <mergeCells count="6">
    <mergeCell ref="B9:D9"/>
    <mergeCell ref="B11:D11"/>
    <mergeCell ref="A1:G1"/>
    <mergeCell ref="B3:D3"/>
    <mergeCell ref="B5:D5"/>
    <mergeCell ref="B7:D7"/>
  </mergeCells>
  <phoneticPr fontId="15" type="noConversion"/>
  <pageMargins left="0.75" right="0.75" top="1" bottom="1" header="0.5" footer="0.5"/>
  <headerFooter alignWithMargins="0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5">
    <tabColor indexed="40"/>
  </sheetPr>
  <dimension ref="A1:M28"/>
  <sheetViews>
    <sheetView zoomScale="75" workbookViewId="0">
      <selection activeCell="D25" sqref="D25"/>
    </sheetView>
  </sheetViews>
  <sheetFormatPr defaultRowHeight="12.75" x14ac:dyDescent="0.2"/>
  <cols>
    <col min="1" max="1" width="15.42578125" customWidth="1"/>
    <col min="2" max="2" width="16" bestFit="1" customWidth="1"/>
    <col min="8" max="8" width="29.85546875" customWidth="1"/>
  </cols>
  <sheetData>
    <row r="1" spans="1:13" ht="15.75" x14ac:dyDescent="0.25">
      <c r="A1" s="396" t="s">
        <v>123</v>
      </c>
      <c r="B1" s="397"/>
      <c r="C1" s="397"/>
      <c r="D1" s="397"/>
      <c r="E1" s="397"/>
      <c r="F1" s="398"/>
      <c r="H1" s="396" t="s">
        <v>123</v>
      </c>
      <c r="I1" s="397"/>
      <c r="J1" s="397"/>
      <c r="K1" s="397"/>
      <c r="L1" s="397"/>
      <c r="M1" s="398"/>
    </row>
    <row r="2" spans="1:13" x14ac:dyDescent="0.2">
      <c r="A2" s="12"/>
      <c r="B2" s="12"/>
      <c r="C2" s="12"/>
      <c r="D2" s="12"/>
      <c r="E2" s="12"/>
      <c r="F2" s="12"/>
      <c r="H2" s="12"/>
      <c r="I2" s="12"/>
      <c r="J2" s="12"/>
      <c r="K2" s="12"/>
      <c r="L2" s="12"/>
      <c r="M2" s="12"/>
    </row>
    <row r="3" spans="1:13" x14ac:dyDescent="0.2">
      <c r="A3" s="406" t="s">
        <v>125</v>
      </c>
      <c r="B3" s="15" t="s">
        <v>62</v>
      </c>
      <c r="C3" s="15" t="s">
        <v>63</v>
      </c>
      <c r="D3" s="15" t="s">
        <v>53</v>
      </c>
      <c r="E3" s="15" t="s">
        <v>61</v>
      </c>
      <c r="F3" s="15" t="s">
        <v>64</v>
      </c>
      <c r="H3" s="103" t="s">
        <v>125</v>
      </c>
      <c r="I3" s="15" t="s">
        <v>62</v>
      </c>
      <c r="J3" s="15" t="s">
        <v>63</v>
      </c>
      <c r="K3" s="15" t="s">
        <v>53</v>
      </c>
      <c r="L3" s="15" t="s">
        <v>61</v>
      </c>
      <c r="M3" s="15" t="s">
        <v>64</v>
      </c>
    </row>
    <row r="4" spans="1:13" x14ac:dyDescent="0.2">
      <c r="A4" s="407"/>
      <c r="B4" s="12" t="s">
        <v>394</v>
      </c>
      <c r="C4" s="12">
        <v>2012</v>
      </c>
      <c r="D4" s="12">
        <v>3409</v>
      </c>
      <c r="E4" s="12" t="s">
        <v>400</v>
      </c>
      <c r="F4" s="12" t="s">
        <v>65</v>
      </c>
      <c r="H4" s="104"/>
      <c r="I4" s="12" t="s">
        <v>394</v>
      </c>
      <c r="J4" s="12">
        <v>2012</v>
      </c>
      <c r="K4" s="12">
        <v>3409</v>
      </c>
      <c r="L4" s="12" t="s">
        <v>400</v>
      </c>
      <c r="M4" s="12" t="s">
        <v>65</v>
      </c>
    </row>
    <row r="5" spans="1:13" x14ac:dyDescent="0.2">
      <c r="A5" s="407"/>
      <c r="B5" s="12" t="s">
        <v>395</v>
      </c>
      <c r="C5" s="12">
        <v>2012</v>
      </c>
      <c r="D5" s="12">
        <v>5634</v>
      </c>
      <c r="E5" s="12" t="s">
        <v>400</v>
      </c>
      <c r="F5" s="12" t="s">
        <v>66</v>
      </c>
      <c r="H5" s="104"/>
      <c r="I5" s="12" t="s">
        <v>395</v>
      </c>
      <c r="J5" s="12">
        <v>2012</v>
      </c>
      <c r="K5" s="12">
        <v>5634</v>
      </c>
      <c r="L5" s="12" t="s">
        <v>400</v>
      </c>
      <c r="M5" s="12" t="s">
        <v>66</v>
      </c>
    </row>
    <row r="6" spans="1:13" x14ac:dyDescent="0.2">
      <c r="A6" s="407"/>
      <c r="B6" s="96" t="s">
        <v>396</v>
      </c>
      <c r="C6" s="12">
        <v>2012</v>
      </c>
      <c r="D6" s="12">
        <v>3984</v>
      </c>
      <c r="E6" s="12" t="s">
        <v>400</v>
      </c>
      <c r="F6" s="12" t="s">
        <v>67</v>
      </c>
      <c r="H6" s="104"/>
      <c r="I6" s="96" t="s">
        <v>396</v>
      </c>
      <c r="J6" s="12">
        <v>2012</v>
      </c>
      <c r="K6" s="12">
        <v>3984</v>
      </c>
      <c r="L6" s="12" t="s">
        <v>400</v>
      </c>
      <c r="M6" s="12" t="s">
        <v>67</v>
      </c>
    </row>
    <row r="7" spans="1:13" x14ac:dyDescent="0.2">
      <c r="A7" s="407"/>
      <c r="B7" s="12" t="s">
        <v>398</v>
      </c>
      <c r="C7" s="12">
        <v>2012</v>
      </c>
      <c r="D7" s="12">
        <v>2389</v>
      </c>
      <c r="E7" s="12" t="s">
        <v>400</v>
      </c>
      <c r="F7" s="12" t="s">
        <v>68</v>
      </c>
      <c r="H7" s="104"/>
      <c r="I7" s="12" t="s">
        <v>398</v>
      </c>
      <c r="J7" s="12">
        <v>2012</v>
      </c>
      <c r="K7" s="12">
        <v>2389</v>
      </c>
      <c r="L7" s="12" t="s">
        <v>400</v>
      </c>
      <c r="M7" s="12" t="s">
        <v>68</v>
      </c>
    </row>
    <row r="8" spans="1:13" x14ac:dyDescent="0.2">
      <c r="A8" s="407"/>
      <c r="B8" s="12" t="s">
        <v>398</v>
      </c>
      <c r="C8" s="12">
        <v>2014</v>
      </c>
      <c r="D8" s="12">
        <v>1435</v>
      </c>
      <c r="E8" s="12" t="s">
        <v>170</v>
      </c>
      <c r="F8" s="12" t="s">
        <v>67</v>
      </c>
      <c r="H8" s="104"/>
      <c r="I8" s="12" t="s">
        <v>398</v>
      </c>
      <c r="J8" s="12">
        <v>2014</v>
      </c>
      <c r="K8" s="12">
        <v>1435</v>
      </c>
      <c r="L8" s="12" t="s">
        <v>170</v>
      </c>
      <c r="M8" s="12" t="s">
        <v>67</v>
      </c>
    </row>
    <row r="9" spans="1:13" x14ac:dyDescent="0.2">
      <c r="A9" s="407"/>
      <c r="B9" s="96" t="s">
        <v>397</v>
      </c>
      <c r="C9" s="12">
        <v>2014</v>
      </c>
      <c r="D9" s="12">
        <v>4568</v>
      </c>
      <c r="E9" s="12" t="s">
        <v>170</v>
      </c>
      <c r="F9" s="12" t="s">
        <v>67</v>
      </c>
      <c r="H9" s="104"/>
      <c r="I9" s="96" t="s">
        <v>397</v>
      </c>
      <c r="J9" s="12">
        <v>2014</v>
      </c>
      <c r="K9" s="12">
        <v>4568</v>
      </c>
      <c r="L9" s="12" t="s">
        <v>170</v>
      </c>
      <c r="M9" s="12" t="s">
        <v>67</v>
      </c>
    </row>
    <row r="10" spans="1:13" x14ac:dyDescent="0.2">
      <c r="A10" s="407"/>
      <c r="B10" s="12" t="s">
        <v>399</v>
      </c>
      <c r="C10" s="12">
        <v>2013</v>
      </c>
      <c r="D10" s="12">
        <v>5679</v>
      </c>
      <c r="E10" s="12" t="s">
        <v>170</v>
      </c>
      <c r="F10" s="12" t="s">
        <v>67</v>
      </c>
      <c r="H10" s="104"/>
      <c r="I10" s="12" t="s">
        <v>399</v>
      </c>
      <c r="J10" s="12">
        <v>2013</v>
      </c>
      <c r="K10" s="12">
        <v>5679</v>
      </c>
      <c r="L10" s="12" t="s">
        <v>170</v>
      </c>
      <c r="M10" s="12" t="s">
        <v>67</v>
      </c>
    </row>
    <row r="11" spans="1:13" x14ac:dyDescent="0.2">
      <c r="A11" s="407"/>
      <c r="B11" s="12" t="s">
        <v>395</v>
      </c>
      <c r="C11" s="12">
        <v>2012</v>
      </c>
      <c r="D11" s="12">
        <v>6780</v>
      </c>
      <c r="E11" s="12" t="s">
        <v>170</v>
      </c>
      <c r="F11" s="12" t="s">
        <v>67</v>
      </c>
      <c r="H11" s="104"/>
      <c r="I11" s="12" t="s">
        <v>395</v>
      </c>
      <c r="J11" s="12">
        <v>2012</v>
      </c>
      <c r="K11" s="12">
        <v>6780</v>
      </c>
      <c r="L11" s="12" t="s">
        <v>170</v>
      </c>
      <c r="M11" s="12" t="s">
        <v>67</v>
      </c>
    </row>
    <row r="12" spans="1:13" x14ac:dyDescent="0.2">
      <c r="A12" s="407"/>
      <c r="B12" s="96" t="s">
        <v>396</v>
      </c>
      <c r="C12" s="12">
        <v>2013</v>
      </c>
      <c r="D12" s="12">
        <v>3245</v>
      </c>
      <c r="E12" s="12" t="s">
        <v>170</v>
      </c>
      <c r="F12" s="12" t="s">
        <v>68</v>
      </c>
      <c r="H12" s="104"/>
      <c r="I12" s="96" t="s">
        <v>396</v>
      </c>
      <c r="J12" s="12">
        <v>2013</v>
      </c>
      <c r="K12" s="12">
        <v>3245</v>
      </c>
      <c r="L12" s="12" t="s">
        <v>170</v>
      </c>
      <c r="M12" s="12" t="s">
        <v>68</v>
      </c>
    </row>
    <row r="13" spans="1:13" x14ac:dyDescent="0.2">
      <c r="A13" s="407"/>
      <c r="B13" s="12" t="s">
        <v>398</v>
      </c>
      <c r="C13" s="12">
        <v>2014</v>
      </c>
      <c r="D13" s="12">
        <v>3486</v>
      </c>
      <c r="E13" s="12" t="s">
        <v>170</v>
      </c>
      <c r="F13" s="12" t="s">
        <v>68</v>
      </c>
      <c r="H13" s="104"/>
      <c r="I13" s="12" t="s">
        <v>398</v>
      </c>
      <c r="J13" s="12">
        <v>2014</v>
      </c>
      <c r="K13" s="12">
        <v>3486</v>
      </c>
      <c r="L13" s="12" t="s">
        <v>170</v>
      </c>
      <c r="M13" s="12" t="s">
        <v>68</v>
      </c>
    </row>
    <row r="14" spans="1:13" x14ac:dyDescent="0.2">
      <c r="A14" s="407"/>
      <c r="B14" s="12" t="s">
        <v>394</v>
      </c>
      <c r="C14" s="12">
        <v>2012</v>
      </c>
      <c r="D14" s="12">
        <v>2397</v>
      </c>
      <c r="E14" s="12" t="s">
        <v>170</v>
      </c>
      <c r="F14" s="12" t="s">
        <v>68</v>
      </c>
      <c r="H14" s="104"/>
      <c r="I14" s="12" t="s">
        <v>394</v>
      </c>
      <c r="J14" s="12">
        <v>2012</v>
      </c>
      <c r="K14" s="12">
        <v>2397</v>
      </c>
      <c r="L14" s="12" t="s">
        <v>170</v>
      </c>
      <c r="M14" s="12" t="s">
        <v>68</v>
      </c>
    </row>
    <row r="15" spans="1:13" x14ac:dyDescent="0.2">
      <c r="A15" s="407"/>
      <c r="B15" s="12" t="s">
        <v>395</v>
      </c>
      <c r="C15" s="12">
        <v>2012</v>
      </c>
      <c r="D15" s="12">
        <v>4589</v>
      </c>
      <c r="E15" s="12" t="s">
        <v>170</v>
      </c>
      <c r="F15" s="12" t="s">
        <v>68</v>
      </c>
      <c r="H15" s="104"/>
      <c r="I15" s="12" t="s">
        <v>395</v>
      </c>
      <c r="J15" s="12">
        <v>2012</v>
      </c>
      <c r="K15" s="12">
        <v>4589</v>
      </c>
      <c r="L15" s="12" t="s">
        <v>170</v>
      </c>
      <c r="M15" s="12" t="s">
        <v>68</v>
      </c>
    </row>
    <row r="16" spans="1:13" x14ac:dyDescent="0.2">
      <c r="A16" s="407"/>
      <c r="B16" s="12" t="s">
        <v>395</v>
      </c>
      <c r="C16" s="12">
        <v>2013</v>
      </c>
      <c r="D16" s="12">
        <v>3659</v>
      </c>
      <c r="E16" s="12" t="s">
        <v>87</v>
      </c>
      <c r="F16" s="12" t="s">
        <v>65</v>
      </c>
      <c r="H16" s="104"/>
      <c r="I16" s="12" t="s">
        <v>395</v>
      </c>
      <c r="J16" s="12">
        <v>2013</v>
      </c>
      <c r="K16" s="12">
        <v>3659</v>
      </c>
      <c r="L16" s="12" t="s">
        <v>87</v>
      </c>
      <c r="M16" s="12" t="s">
        <v>65</v>
      </c>
    </row>
    <row r="17" spans="1:13" x14ac:dyDescent="0.2">
      <c r="A17" s="407"/>
      <c r="B17" s="12" t="s">
        <v>394</v>
      </c>
      <c r="C17" s="12">
        <v>2013</v>
      </c>
      <c r="D17" s="12">
        <v>9845</v>
      </c>
      <c r="E17" s="12" t="s">
        <v>87</v>
      </c>
      <c r="F17" s="12" t="s">
        <v>65</v>
      </c>
      <c r="H17" s="104"/>
      <c r="I17" s="12" t="s">
        <v>394</v>
      </c>
      <c r="J17" s="12">
        <v>2013</v>
      </c>
      <c r="K17" s="12">
        <v>9845</v>
      </c>
      <c r="L17" s="12" t="s">
        <v>87</v>
      </c>
      <c r="M17" s="12" t="s">
        <v>65</v>
      </c>
    </row>
    <row r="18" spans="1:13" x14ac:dyDescent="0.2">
      <c r="A18" s="407"/>
      <c r="B18" s="12" t="s">
        <v>399</v>
      </c>
      <c r="C18" s="12">
        <v>2013</v>
      </c>
      <c r="D18" s="12">
        <v>5683</v>
      </c>
      <c r="E18" s="12" t="s">
        <v>87</v>
      </c>
      <c r="F18" s="12" t="s">
        <v>66</v>
      </c>
      <c r="H18" s="104"/>
      <c r="I18" s="12" t="s">
        <v>399</v>
      </c>
      <c r="J18" s="12">
        <v>2013</v>
      </c>
      <c r="K18" s="12">
        <v>5683</v>
      </c>
      <c r="L18" s="12" t="s">
        <v>87</v>
      </c>
      <c r="M18" s="12" t="s">
        <v>66</v>
      </c>
    </row>
    <row r="19" spans="1:13" x14ac:dyDescent="0.2">
      <c r="A19" s="407"/>
      <c r="B19" s="12" t="s">
        <v>398</v>
      </c>
      <c r="C19" s="12">
        <v>2013</v>
      </c>
      <c r="D19" s="12">
        <v>3498</v>
      </c>
      <c r="E19" s="12" t="s">
        <v>87</v>
      </c>
      <c r="F19" s="12" t="s">
        <v>68</v>
      </c>
      <c r="H19" s="104"/>
      <c r="I19" s="12" t="s">
        <v>398</v>
      </c>
      <c r="J19" s="12">
        <v>2013</v>
      </c>
      <c r="K19" s="12">
        <v>3498</v>
      </c>
      <c r="L19" s="12" t="s">
        <v>87</v>
      </c>
      <c r="M19" s="12" t="s">
        <v>68</v>
      </c>
    </row>
    <row r="20" spans="1:13" x14ac:dyDescent="0.2">
      <c r="A20" s="407"/>
      <c r="B20" s="12" t="s">
        <v>395</v>
      </c>
      <c r="C20" s="12">
        <v>2014</v>
      </c>
      <c r="D20" s="12">
        <v>3457</v>
      </c>
      <c r="E20" s="12" t="s">
        <v>405</v>
      </c>
      <c r="F20" s="12" t="s">
        <v>65</v>
      </c>
      <c r="H20" s="104"/>
      <c r="I20" s="12" t="s">
        <v>395</v>
      </c>
      <c r="J20" s="12">
        <v>2014</v>
      </c>
      <c r="K20" s="12">
        <v>3457</v>
      </c>
      <c r="L20" s="12" t="s">
        <v>405</v>
      </c>
      <c r="M20" s="12" t="s">
        <v>65</v>
      </c>
    </row>
    <row r="21" spans="1:13" x14ac:dyDescent="0.2">
      <c r="A21" s="407"/>
      <c r="B21" s="12" t="s">
        <v>394</v>
      </c>
      <c r="C21" s="12">
        <v>2013</v>
      </c>
      <c r="D21" s="12">
        <v>5468</v>
      </c>
      <c r="E21" s="12" t="s">
        <v>405</v>
      </c>
      <c r="F21" s="12" t="s">
        <v>65</v>
      </c>
      <c r="H21" s="104"/>
      <c r="I21" s="12" t="s">
        <v>394</v>
      </c>
      <c r="J21" s="12">
        <v>2013</v>
      </c>
      <c r="K21" s="12">
        <v>5468</v>
      </c>
      <c r="L21" s="12" t="s">
        <v>405</v>
      </c>
      <c r="M21" s="12" t="s">
        <v>65</v>
      </c>
    </row>
    <row r="22" spans="1:13" x14ac:dyDescent="0.2">
      <c r="A22" s="407"/>
      <c r="B22" s="96" t="s">
        <v>397</v>
      </c>
      <c r="C22" s="12">
        <v>2014</v>
      </c>
      <c r="D22" s="12">
        <v>4568</v>
      </c>
      <c r="E22" s="12" t="s">
        <v>405</v>
      </c>
      <c r="F22" s="12" t="s">
        <v>66</v>
      </c>
      <c r="H22" s="104"/>
      <c r="I22" s="96" t="s">
        <v>397</v>
      </c>
      <c r="J22" s="12">
        <v>2014</v>
      </c>
      <c r="K22" s="12">
        <v>4568</v>
      </c>
      <c r="L22" s="12" t="s">
        <v>405</v>
      </c>
      <c r="M22" s="12" t="s">
        <v>66</v>
      </c>
    </row>
    <row r="23" spans="1:13" x14ac:dyDescent="0.2">
      <c r="A23" s="407"/>
      <c r="B23" s="12" t="s">
        <v>398</v>
      </c>
      <c r="C23" s="12">
        <v>2012</v>
      </c>
      <c r="D23" s="12">
        <v>2523</v>
      </c>
      <c r="E23" s="12" t="s">
        <v>405</v>
      </c>
      <c r="F23" s="12" t="s">
        <v>66</v>
      </c>
      <c r="H23" s="104"/>
      <c r="I23" s="12" t="s">
        <v>398</v>
      </c>
      <c r="J23" s="12">
        <v>2012</v>
      </c>
      <c r="K23" s="12">
        <v>2523</v>
      </c>
      <c r="L23" s="12" t="s">
        <v>405</v>
      </c>
      <c r="M23" s="12" t="s">
        <v>66</v>
      </c>
    </row>
    <row r="24" spans="1:13" x14ac:dyDescent="0.2">
      <c r="A24" s="407"/>
      <c r="B24" s="12" t="s">
        <v>395</v>
      </c>
      <c r="C24" s="12">
        <v>2013</v>
      </c>
      <c r="D24" s="12">
        <v>4368</v>
      </c>
      <c r="E24" s="12" t="s">
        <v>405</v>
      </c>
      <c r="F24" s="12" t="s">
        <v>66</v>
      </c>
      <c r="H24" s="104"/>
      <c r="I24" s="12" t="s">
        <v>395</v>
      </c>
      <c r="J24" s="12">
        <v>2013</v>
      </c>
      <c r="K24" s="12">
        <v>4368</v>
      </c>
      <c r="L24" s="12" t="s">
        <v>405</v>
      </c>
      <c r="M24" s="12" t="s">
        <v>66</v>
      </c>
    </row>
    <row r="25" spans="1:13" x14ac:dyDescent="0.2">
      <c r="A25" s="408"/>
      <c r="B25" s="12" t="s">
        <v>395</v>
      </c>
      <c r="C25" s="12">
        <v>2012</v>
      </c>
      <c r="D25" s="12">
        <v>6893</v>
      </c>
      <c r="E25" s="12" t="s">
        <v>405</v>
      </c>
      <c r="F25" s="12" t="s">
        <v>65</v>
      </c>
      <c r="H25" s="105"/>
      <c r="I25" s="12" t="s">
        <v>395</v>
      </c>
      <c r="J25" s="12">
        <v>2012</v>
      </c>
      <c r="K25" s="12">
        <v>6893</v>
      </c>
      <c r="L25" s="12" t="s">
        <v>405</v>
      </c>
      <c r="M25" s="12" t="s">
        <v>65</v>
      </c>
    </row>
    <row r="28" spans="1:13" ht="15.75" x14ac:dyDescent="0.25">
      <c r="A28" s="409" t="s">
        <v>132</v>
      </c>
      <c r="B28" s="410"/>
      <c r="C28" s="410"/>
      <c r="D28" s="410"/>
      <c r="E28" s="410"/>
      <c r="F28" s="410"/>
      <c r="G28" s="410"/>
      <c r="H28" s="410"/>
      <c r="I28" s="410"/>
      <c r="J28" s="410"/>
      <c r="K28" s="410"/>
      <c r="L28" s="410"/>
    </row>
  </sheetData>
  <customSheetViews>
    <customSheetView guid="{2EAD168D-A49E-4F5C-9970-5D520AF78882}" scale="75">
      <selection activeCell="D25" sqref="D25"/>
      <pageMargins left="0.75" right="0.75" top="1" bottom="1" header="0.5" footer="0.5"/>
      <headerFooter alignWithMargins="0"/>
    </customSheetView>
    <customSheetView guid="{012EE92B-5C34-485E-A330-68EB9B7C96C6}" scale="75">
      <selection activeCell="D25" sqref="D25"/>
      <pageMargins left="0.75" right="0.75" top="1" bottom="1" header="0.5" footer="0.5"/>
      <headerFooter alignWithMargins="0"/>
    </customSheetView>
  </customSheetViews>
  <mergeCells count="4">
    <mergeCell ref="A1:F1"/>
    <mergeCell ref="A3:A25"/>
    <mergeCell ref="H1:M1"/>
    <mergeCell ref="A28:L28"/>
  </mergeCells>
  <phoneticPr fontId="4" type="noConversion"/>
  <pageMargins left="0.75" right="0.75" top="1" bottom="1" header="0.5" footer="0.5"/>
  <headerFooter alignWithMargins="0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6">
    <tabColor indexed="45"/>
  </sheetPr>
  <dimension ref="A1:C4"/>
  <sheetViews>
    <sheetView workbookViewId="0">
      <selection activeCell="D25" sqref="D25"/>
    </sheetView>
  </sheetViews>
  <sheetFormatPr defaultRowHeight="12.75" x14ac:dyDescent="0.2"/>
  <cols>
    <col min="1" max="1" width="56.140625" customWidth="1"/>
  </cols>
  <sheetData>
    <row r="1" spans="1:3" x14ac:dyDescent="0.2">
      <c r="A1" s="411" t="s">
        <v>131</v>
      </c>
      <c r="B1" s="411"/>
      <c r="C1" s="411"/>
    </row>
    <row r="2" spans="1:3" x14ac:dyDescent="0.2">
      <c r="A2">
        <v>500</v>
      </c>
    </row>
    <row r="3" spans="1:3" x14ac:dyDescent="0.2">
      <c r="A3">
        <v>235</v>
      </c>
    </row>
    <row r="4" spans="1:3" x14ac:dyDescent="0.2">
      <c r="A4">
        <v>12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mergeCells count="1">
    <mergeCell ref="A1:C1"/>
  </mergeCells>
  <phoneticPr fontId="4" type="noConversion"/>
  <pageMargins left="0.75" right="0.75" top="1" bottom="1" header="0.5" footer="0.5"/>
  <headerFooter alignWithMargins="0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7">
    <tabColor indexed="11"/>
  </sheetPr>
  <dimension ref="A1:K15"/>
  <sheetViews>
    <sheetView workbookViewId="0">
      <selection activeCell="D25" sqref="D25"/>
    </sheetView>
  </sheetViews>
  <sheetFormatPr defaultRowHeight="12.75" x14ac:dyDescent="0.2"/>
  <cols>
    <col min="1" max="1" width="23.7109375" bestFit="1" customWidth="1"/>
  </cols>
  <sheetData>
    <row r="1" spans="1:11" x14ac:dyDescent="0.2">
      <c r="A1" s="13" t="s">
        <v>126</v>
      </c>
      <c r="K1" s="100"/>
    </row>
    <row r="3" spans="1:11" x14ac:dyDescent="0.2">
      <c r="A3" s="100">
        <v>100</v>
      </c>
      <c r="G3" s="100">
        <v>25</v>
      </c>
    </row>
    <row r="11" spans="1:11" x14ac:dyDescent="0.2">
      <c r="A11" s="100">
        <v>56</v>
      </c>
    </row>
    <row r="13" spans="1:11" x14ac:dyDescent="0.2">
      <c r="I13" s="100">
        <v>23</v>
      </c>
    </row>
    <row r="15" spans="1:11" x14ac:dyDescent="0.2">
      <c r="D15" s="100">
        <v>563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8">
    <tabColor indexed="51"/>
  </sheetPr>
  <dimension ref="A1:A14"/>
  <sheetViews>
    <sheetView workbookViewId="0">
      <selection activeCell="D25" sqref="D25"/>
    </sheetView>
  </sheetViews>
  <sheetFormatPr defaultRowHeight="12.75" x14ac:dyDescent="0.2"/>
  <cols>
    <col min="1" max="1" width="51" customWidth="1"/>
  </cols>
  <sheetData>
    <row r="1" spans="1:1" s="106" customFormat="1" ht="198" x14ac:dyDescent="0.45">
      <c r="A1" s="107" t="s">
        <v>133</v>
      </c>
    </row>
    <row r="2" spans="1:1" x14ac:dyDescent="0.2">
      <c r="A2">
        <v>12</v>
      </c>
    </row>
    <row r="3" spans="1:1" x14ac:dyDescent="0.2">
      <c r="A3">
        <v>36</v>
      </c>
    </row>
    <row r="4" spans="1:1" x14ac:dyDescent="0.2">
      <c r="A4">
        <v>56</v>
      </c>
    </row>
    <row r="5" spans="1:1" x14ac:dyDescent="0.2">
      <c r="A5">
        <v>45</v>
      </c>
    </row>
    <row r="6" spans="1:1" x14ac:dyDescent="0.2">
      <c r="A6">
        <v>87</v>
      </c>
    </row>
    <row r="7" spans="1:1" x14ac:dyDescent="0.2">
      <c r="A7">
        <v>45</v>
      </c>
    </row>
    <row r="8" spans="1:1" x14ac:dyDescent="0.2">
      <c r="A8">
        <v>98</v>
      </c>
    </row>
    <row r="9" spans="1:1" x14ac:dyDescent="0.2">
      <c r="A9">
        <v>88</v>
      </c>
    </row>
    <row r="10" spans="1:1" x14ac:dyDescent="0.2">
      <c r="A10">
        <v>74</v>
      </c>
    </row>
    <row r="11" spans="1:1" x14ac:dyDescent="0.2">
      <c r="A11">
        <v>1210</v>
      </c>
    </row>
    <row r="12" spans="1:1" x14ac:dyDescent="0.2">
      <c r="A12">
        <v>369</v>
      </c>
    </row>
    <row r="13" spans="1:1" x14ac:dyDescent="0.2">
      <c r="A13">
        <v>3211</v>
      </c>
    </row>
    <row r="14" spans="1:1" x14ac:dyDescent="0.2">
      <c r="A14" s="100"/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9">
    <tabColor indexed="46"/>
  </sheetPr>
  <dimension ref="A1:A3"/>
  <sheetViews>
    <sheetView workbookViewId="0">
      <selection activeCell="D25" sqref="D25"/>
    </sheetView>
  </sheetViews>
  <sheetFormatPr defaultRowHeight="12.75" x14ac:dyDescent="0.2"/>
  <cols>
    <col min="1" max="1" width="49" bestFit="1" customWidth="1"/>
  </cols>
  <sheetData>
    <row r="1" spans="1:1" x14ac:dyDescent="0.2">
      <c r="A1" s="13" t="s">
        <v>127</v>
      </c>
    </row>
    <row r="2" spans="1:1" x14ac:dyDescent="0.2">
      <c r="A2">
        <v>2000</v>
      </c>
    </row>
    <row r="3" spans="1:1" x14ac:dyDescent="0.2">
      <c r="A3">
        <v>2000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0">
    <tabColor indexed="49"/>
  </sheetPr>
  <dimension ref="A1:A3"/>
  <sheetViews>
    <sheetView workbookViewId="0">
      <selection activeCell="D25" sqref="D25"/>
    </sheetView>
  </sheetViews>
  <sheetFormatPr defaultRowHeight="12.75" x14ac:dyDescent="0.2"/>
  <cols>
    <col min="1" max="1" width="51.5703125" bestFit="1" customWidth="1"/>
  </cols>
  <sheetData>
    <row r="1" spans="1:1" x14ac:dyDescent="0.2">
      <c r="A1" s="13" t="s">
        <v>129</v>
      </c>
    </row>
    <row r="2" spans="1:1" x14ac:dyDescent="0.2">
      <c r="A2">
        <v>2000</v>
      </c>
    </row>
    <row r="3" spans="1:1" x14ac:dyDescent="0.2">
      <c r="A3">
        <v>2000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1">
    <tabColor indexed="40"/>
  </sheetPr>
  <dimension ref="A1:A3"/>
  <sheetViews>
    <sheetView workbookViewId="0">
      <selection activeCell="D25" sqref="D25"/>
    </sheetView>
  </sheetViews>
  <sheetFormatPr defaultRowHeight="12.75" x14ac:dyDescent="0.2"/>
  <cols>
    <col min="1" max="1" width="50.5703125" bestFit="1" customWidth="1"/>
  </cols>
  <sheetData>
    <row r="1" spans="1:1" x14ac:dyDescent="0.2">
      <c r="A1" s="13" t="s">
        <v>128</v>
      </c>
    </row>
    <row r="2" spans="1:1" x14ac:dyDescent="0.2">
      <c r="A2">
        <v>100</v>
      </c>
    </row>
    <row r="3" spans="1:1" x14ac:dyDescent="0.2">
      <c r="A3">
        <v>5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tabColor indexed="24"/>
  </sheetPr>
  <dimension ref="A1:Z25"/>
  <sheetViews>
    <sheetView workbookViewId="0">
      <selection activeCell="D25" sqref="D25"/>
    </sheetView>
  </sheetViews>
  <sheetFormatPr defaultRowHeight="12.75" x14ac:dyDescent="0.2"/>
  <cols>
    <col min="1" max="1" width="14.5703125" customWidth="1"/>
    <col min="2" max="2" width="16" bestFit="1" customWidth="1"/>
    <col min="5" max="5" width="12.140625" bestFit="1" customWidth="1"/>
    <col min="7" max="7" width="16" bestFit="1" customWidth="1"/>
    <col min="8" max="8" width="5.140625" bestFit="1" customWidth="1"/>
    <col min="15" max="15" width="12.140625" bestFit="1" customWidth="1"/>
    <col min="16" max="16" width="7.42578125" bestFit="1" customWidth="1"/>
  </cols>
  <sheetData>
    <row r="1" spans="1:26" ht="15.75" x14ac:dyDescent="0.25">
      <c r="A1" s="97"/>
      <c r="B1" s="98"/>
      <c r="C1" s="98"/>
      <c r="D1" s="98"/>
      <c r="E1" s="98"/>
      <c r="F1" s="99"/>
    </row>
    <row r="2" spans="1:26" x14ac:dyDescent="0.2">
      <c r="A2" s="12"/>
      <c r="B2" s="12"/>
      <c r="C2" s="12"/>
      <c r="D2" s="12"/>
      <c r="E2" s="12"/>
      <c r="F2" s="12"/>
    </row>
    <row r="3" spans="1:26" x14ac:dyDescent="0.2">
      <c r="A3" s="399" t="s">
        <v>125</v>
      </c>
      <c r="B3" s="15" t="s">
        <v>62</v>
      </c>
      <c r="C3" s="15" t="s">
        <v>63</v>
      </c>
      <c r="D3" s="15" t="s">
        <v>53</v>
      </c>
      <c r="E3" s="15" t="s">
        <v>61</v>
      </c>
      <c r="F3" s="15" t="s">
        <v>64</v>
      </c>
      <c r="G3" s="15" t="s">
        <v>62</v>
      </c>
      <c r="H3" s="15" t="s">
        <v>63</v>
      </c>
      <c r="I3" s="15" t="s">
        <v>53</v>
      </c>
      <c r="J3" s="15" t="s">
        <v>61</v>
      </c>
      <c r="K3" s="15" t="s">
        <v>64</v>
      </c>
      <c r="L3" s="15" t="s">
        <v>62</v>
      </c>
      <c r="M3" s="15" t="s">
        <v>63</v>
      </c>
      <c r="N3" s="15" t="s">
        <v>53</v>
      </c>
      <c r="O3" s="15" t="s">
        <v>61</v>
      </c>
      <c r="P3" s="15" t="s">
        <v>64</v>
      </c>
      <c r="Q3" s="15" t="s">
        <v>62</v>
      </c>
      <c r="R3" s="15" t="s">
        <v>63</v>
      </c>
      <c r="S3" s="15" t="s">
        <v>53</v>
      </c>
      <c r="T3" s="15" t="s">
        <v>61</v>
      </c>
      <c r="U3" s="15" t="s">
        <v>64</v>
      </c>
      <c r="V3" s="15" t="s">
        <v>62</v>
      </c>
      <c r="W3" s="15" t="s">
        <v>63</v>
      </c>
      <c r="X3" s="15" t="s">
        <v>53</v>
      </c>
      <c r="Y3" s="15" t="s">
        <v>61</v>
      </c>
      <c r="Z3" s="15" t="s">
        <v>64</v>
      </c>
    </row>
    <row r="4" spans="1:26" x14ac:dyDescent="0.2">
      <c r="A4" s="399"/>
      <c r="B4" s="12" t="s">
        <v>394</v>
      </c>
      <c r="C4" s="12">
        <v>2012</v>
      </c>
      <c r="D4" s="12">
        <v>3409</v>
      </c>
      <c r="E4" s="12" t="s">
        <v>400</v>
      </c>
      <c r="F4" s="12" t="s">
        <v>65</v>
      </c>
      <c r="G4" s="12" t="s">
        <v>394</v>
      </c>
      <c r="H4" s="12">
        <v>2012</v>
      </c>
      <c r="I4" s="12">
        <v>3409</v>
      </c>
      <c r="J4" s="12" t="s">
        <v>400</v>
      </c>
      <c r="K4" s="12" t="s">
        <v>65</v>
      </c>
      <c r="L4" s="12" t="s">
        <v>394</v>
      </c>
      <c r="M4" s="12">
        <v>2012</v>
      </c>
      <c r="N4" s="12">
        <v>3409</v>
      </c>
      <c r="O4" s="12" t="s">
        <v>400</v>
      </c>
      <c r="P4" s="12" t="s">
        <v>65</v>
      </c>
      <c r="Q4" s="12" t="s">
        <v>394</v>
      </c>
      <c r="R4" s="12">
        <v>2012</v>
      </c>
      <c r="S4" s="12">
        <v>3409</v>
      </c>
      <c r="T4" s="12" t="s">
        <v>400</v>
      </c>
      <c r="U4" s="12" t="s">
        <v>65</v>
      </c>
      <c r="V4" s="12" t="s">
        <v>394</v>
      </c>
      <c r="W4" s="12">
        <v>2012</v>
      </c>
      <c r="X4" s="12">
        <v>3409</v>
      </c>
      <c r="Y4" s="12" t="s">
        <v>400</v>
      </c>
      <c r="Z4" s="12" t="s">
        <v>65</v>
      </c>
    </row>
    <row r="5" spans="1:26" x14ac:dyDescent="0.2">
      <c r="A5" s="399"/>
      <c r="B5" s="12" t="s">
        <v>395</v>
      </c>
      <c r="C5" s="12">
        <v>2012</v>
      </c>
      <c r="D5" s="12">
        <v>5634</v>
      </c>
      <c r="E5" s="12" t="s">
        <v>400</v>
      </c>
      <c r="F5" s="12" t="s">
        <v>66</v>
      </c>
      <c r="G5" s="12" t="s">
        <v>395</v>
      </c>
      <c r="H5" s="12">
        <v>2012</v>
      </c>
      <c r="I5" s="12">
        <v>5634</v>
      </c>
      <c r="J5" s="12" t="s">
        <v>400</v>
      </c>
      <c r="K5" s="12" t="s">
        <v>66</v>
      </c>
      <c r="L5" s="12" t="s">
        <v>395</v>
      </c>
      <c r="M5" s="12">
        <v>2012</v>
      </c>
      <c r="N5" s="12">
        <v>5634</v>
      </c>
      <c r="O5" s="12" t="s">
        <v>400</v>
      </c>
      <c r="P5" s="12" t="s">
        <v>66</v>
      </c>
      <c r="Q5" s="12" t="s">
        <v>395</v>
      </c>
      <c r="R5" s="12">
        <v>2012</v>
      </c>
      <c r="S5" s="12">
        <v>5634</v>
      </c>
      <c r="T5" s="12" t="s">
        <v>400</v>
      </c>
      <c r="U5" s="12" t="s">
        <v>66</v>
      </c>
      <c r="V5" s="12" t="s">
        <v>395</v>
      </c>
      <c r="W5" s="12">
        <v>2012</v>
      </c>
      <c r="X5" s="12">
        <v>5634</v>
      </c>
      <c r="Y5" s="12" t="s">
        <v>400</v>
      </c>
      <c r="Z5" s="12" t="s">
        <v>66</v>
      </c>
    </row>
    <row r="6" spans="1:26" x14ac:dyDescent="0.2">
      <c r="A6" s="399"/>
      <c r="B6" s="96" t="s">
        <v>396</v>
      </c>
      <c r="C6" s="12">
        <v>2012</v>
      </c>
      <c r="D6" s="12">
        <v>3984</v>
      </c>
      <c r="E6" s="12" t="s">
        <v>400</v>
      </c>
      <c r="F6" s="12" t="s">
        <v>67</v>
      </c>
      <c r="G6" s="96" t="s">
        <v>396</v>
      </c>
      <c r="H6" s="12">
        <v>2012</v>
      </c>
      <c r="I6" s="12">
        <v>3984</v>
      </c>
      <c r="J6" s="12" t="s">
        <v>400</v>
      </c>
      <c r="K6" s="12" t="s">
        <v>67</v>
      </c>
      <c r="L6" s="96" t="s">
        <v>396</v>
      </c>
      <c r="M6" s="12">
        <v>2012</v>
      </c>
      <c r="N6" s="12">
        <v>3984</v>
      </c>
      <c r="O6" s="12" t="s">
        <v>400</v>
      </c>
      <c r="P6" s="12" t="s">
        <v>67</v>
      </c>
      <c r="Q6" s="96" t="s">
        <v>396</v>
      </c>
      <c r="R6" s="12">
        <v>2012</v>
      </c>
      <c r="S6" s="12">
        <v>3984</v>
      </c>
      <c r="T6" s="12" t="s">
        <v>400</v>
      </c>
      <c r="U6" s="12" t="s">
        <v>67</v>
      </c>
      <c r="V6" s="96" t="s">
        <v>396</v>
      </c>
      <c r="W6" s="12">
        <v>2012</v>
      </c>
      <c r="X6" s="12">
        <v>3984</v>
      </c>
      <c r="Y6" s="12" t="s">
        <v>400</v>
      </c>
      <c r="Z6" s="12" t="s">
        <v>67</v>
      </c>
    </row>
    <row r="7" spans="1:26" x14ac:dyDescent="0.2">
      <c r="A7" s="399"/>
      <c r="B7" s="12" t="s">
        <v>398</v>
      </c>
      <c r="C7" s="12">
        <v>2012</v>
      </c>
      <c r="D7" s="12">
        <v>2389</v>
      </c>
      <c r="E7" s="12" t="s">
        <v>400</v>
      </c>
      <c r="F7" s="12" t="s">
        <v>68</v>
      </c>
      <c r="G7" s="12" t="s">
        <v>398</v>
      </c>
      <c r="H7" s="12">
        <v>2012</v>
      </c>
      <c r="I7" s="12">
        <v>2389</v>
      </c>
      <c r="J7" s="12" t="s">
        <v>400</v>
      </c>
      <c r="K7" s="12" t="s">
        <v>68</v>
      </c>
      <c r="L7" s="12" t="s">
        <v>398</v>
      </c>
      <c r="M7" s="12">
        <v>2012</v>
      </c>
      <c r="N7" s="12">
        <v>2389</v>
      </c>
      <c r="O7" s="12" t="s">
        <v>400</v>
      </c>
      <c r="P7" s="12" t="s">
        <v>68</v>
      </c>
      <c r="Q7" s="12" t="s">
        <v>398</v>
      </c>
      <c r="R7" s="12">
        <v>2012</v>
      </c>
      <c r="S7" s="12">
        <v>2389</v>
      </c>
      <c r="T7" s="12" t="s">
        <v>400</v>
      </c>
      <c r="U7" s="12" t="s">
        <v>68</v>
      </c>
      <c r="V7" s="12" t="s">
        <v>398</v>
      </c>
      <c r="W7" s="12">
        <v>2012</v>
      </c>
      <c r="X7" s="12">
        <v>2389</v>
      </c>
      <c r="Y7" s="12" t="s">
        <v>400</v>
      </c>
      <c r="Z7" s="12" t="s">
        <v>68</v>
      </c>
    </row>
    <row r="8" spans="1:26" x14ac:dyDescent="0.2">
      <c r="A8" s="399"/>
      <c r="B8" s="12" t="s">
        <v>398</v>
      </c>
      <c r="C8" s="12">
        <v>2014</v>
      </c>
      <c r="D8" s="12">
        <v>1435</v>
      </c>
      <c r="E8" s="12" t="s">
        <v>170</v>
      </c>
      <c r="F8" s="12" t="s">
        <v>67</v>
      </c>
      <c r="G8" s="12" t="s">
        <v>398</v>
      </c>
      <c r="H8" s="12">
        <v>2014</v>
      </c>
      <c r="I8" s="12">
        <v>1435</v>
      </c>
      <c r="J8" s="12" t="s">
        <v>170</v>
      </c>
      <c r="K8" s="12" t="s">
        <v>67</v>
      </c>
      <c r="L8" s="12" t="s">
        <v>398</v>
      </c>
      <c r="M8" s="12">
        <v>2014</v>
      </c>
      <c r="N8" s="12">
        <v>1435</v>
      </c>
      <c r="O8" s="12" t="s">
        <v>170</v>
      </c>
      <c r="P8" s="12" t="s">
        <v>67</v>
      </c>
      <c r="Q8" s="12" t="s">
        <v>398</v>
      </c>
      <c r="R8" s="12">
        <v>2014</v>
      </c>
      <c r="S8" s="12">
        <v>1435</v>
      </c>
      <c r="T8" s="12" t="s">
        <v>170</v>
      </c>
      <c r="U8" s="12" t="s">
        <v>67</v>
      </c>
      <c r="V8" s="12" t="s">
        <v>398</v>
      </c>
      <c r="W8" s="12">
        <v>2014</v>
      </c>
      <c r="X8" s="12">
        <v>1435</v>
      </c>
      <c r="Y8" s="12" t="s">
        <v>170</v>
      </c>
      <c r="Z8" s="12" t="s">
        <v>67</v>
      </c>
    </row>
    <row r="9" spans="1:26" x14ac:dyDescent="0.2">
      <c r="A9" s="399"/>
      <c r="B9" s="96" t="s">
        <v>397</v>
      </c>
      <c r="C9" s="12">
        <v>2014</v>
      </c>
      <c r="D9" s="12">
        <v>4568</v>
      </c>
      <c r="E9" s="12" t="s">
        <v>170</v>
      </c>
      <c r="F9" s="12" t="s">
        <v>67</v>
      </c>
      <c r="G9" s="96" t="s">
        <v>397</v>
      </c>
      <c r="H9" s="12">
        <v>2014</v>
      </c>
      <c r="I9" s="12">
        <v>4568</v>
      </c>
      <c r="J9" s="12" t="s">
        <v>170</v>
      </c>
      <c r="K9" s="12" t="s">
        <v>67</v>
      </c>
      <c r="L9" s="96" t="s">
        <v>397</v>
      </c>
      <c r="M9" s="12">
        <v>2014</v>
      </c>
      <c r="N9" s="12">
        <v>4568</v>
      </c>
      <c r="O9" s="12" t="s">
        <v>170</v>
      </c>
      <c r="P9" s="12" t="s">
        <v>67</v>
      </c>
      <c r="Q9" s="96" t="s">
        <v>397</v>
      </c>
      <c r="R9" s="12">
        <v>2014</v>
      </c>
      <c r="S9" s="12">
        <v>4568</v>
      </c>
      <c r="T9" s="12" t="s">
        <v>170</v>
      </c>
      <c r="U9" s="12" t="s">
        <v>67</v>
      </c>
      <c r="V9" s="96" t="s">
        <v>397</v>
      </c>
      <c r="W9" s="12">
        <v>2014</v>
      </c>
      <c r="X9" s="12">
        <v>4568</v>
      </c>
      <c r="Y9" s="12" t="s">
        <v>170</v>
      </c>
      <c r="Z9" s="12" t="s">
        <v>67</v>
      </c>
    </row>
    <row r="10" spans="1:26" x14ac:dyDescent="0.2">
      <c r="A10" s="399"/>
      <c r="B10" s="12" t="s">
        <v>399</v>
      </c>
      <c r="C10" s="12">
        <v>2013</v>
      </c>
      <c r="D10" s="12">
        <v>5679</v>
      </c>
      <c r="E10" s="12" t="s">
        <v>170</v>
      </c>
      <c r="F10" s="12" t="s">
        <v>67</v>
      </c>
      <c r="G10" s="12" t="s">
        <v>399</v>
      </c>
      <c r="H10" s="12">
        <v>2013</v>
      </c>
      <c r="I10" s="12">
        <v>5679</v>
      </c>
      <c r="J10" s="12" t="s">
        <v>170</v>
      </c>
      <c r="K10" s="12" t="s">
        <v>67</v>
      </c>
      <c r="L10" s="12" t="s">
        <v>399</v>
      </c>
      <c r="M10" s="12">
        <v>2013</v>
      </c>
      <c r="N10" s="12">
        <v>5679</v>
      </c>
      <c r="O10" s="12" t="s">
        <v>170</v>
      </c>
      <c r="P10" s="12" t="s">
        <v>67</v>
      </c>
      <c r="Q10" s="12" t="s">
        <v>399</v>
      </c>
      <c r="R10" s="12">
        <v>2013</v>
      </c>
      <c r="S10" s="12">
        <v>5679</v>
      </c>
      <c r="T10" s="12" t="s">
        <v>170</v>
      </c>
      <c r="U10" s="12" t="s">
        <v>67</v>
      </c>
      <c r="V10" s="12" t="s">
        <v>399</v>
      </c>
      <c r="W10" s="12">
        <v>2013</v>
      </c>
      <c r="X10" s="12">
        <v>5679</v>
      </c>
      <c r="Y10" s="12" t="s">
        <v>170</v>
      </c>
      <c r="Z10" s="12" t="s">
        <v>67</v>
      </c>
    </row>
    <row r="11" spans="1:26" x14ac:dyDescent="0.2">
      <c r="A11" s="399"/>
      <c r="B11" s="12" t="s">
        <v>395</v>
      </c>
      <c r="C11" s="12">
        <v>2012</v>
      </c>
      <c r="D11" s="12">
        <v>6780</v>
      </c>
      <c r="E11" s="12" t="s">
        <v>170</v>
      </c>
      <c r="F11" s="12" t="s">
        <v>67</v>
      </c>
      <c r="G11" s="12" t="s">
        <v>395</v>
      </c>
      <c r="H11" s="12">
        <v>2012</v>
      </c>
      <c r="I11" s="12">
        <v>6780</v>
      </c>
      <c r="J11" s="12" t="s">
        <v>170</v>
      </c>
      <c r="K11" s="12" t="s">
        <v>67</v>
      </c>
      <c r="L11" s="12" t="s">
        <v>395</v>
      </c>
      <c r="M11" s="12">
        <v>2012</v>
      </c>
      <c r="N11" s="12">
        <v>6780</v>
      </c>
      <c r="O11" s="12" t="s">
        <v>170</v>
      </c>
      <c r="P11" s="12" t="s">
        <v>67</v>
      </c>
      <c r="Q11" s="12" t="s">
        <v>395</v>
      </c>
      <c r="R11" s="12">
        <v>2012</v>
      </c>
      <c r="S11" s="12">
        <v>6780</v>
      </c>
      <c r="T11" s="12" t="s">
        <v>170</v>
      </c>
      <c r="U11" s="12" t="s">
        <v>67</v>
      </c>
      <c r="V11" s="12" t="s">
        <v>395</v>
      </c>
      <c r="W11" s="12">
        <v>2012</v>
      </c>
      <c r="X11" s="12">
        <v>6780</v>
      </c>
      <c r="Y11" s="12" t="s">
        <v>170</v>
      </c>
      <c r="Z11" s="12" t="s">
        <v>67</v>
      </c>
    </row>
    <row r="12" spans="1:26" x14ac:dyDescent="0.2">
      <c r="A12" s="399"/>
      <c r="B12" s="96" t="s">
        <v>396</v>
      </c>
      <c r="C12" s="12">
        <v>2013</v>
      </c>
      <c r="D12" s="12">
        <v>3245</v>
      </c>
      <c r="E12" s="12" t="s">
        <v>170</v>
      </c>
      <c r="F12" s="12" t="s">
        <v>68</v>
      </c>
      <c r="G12" s="96" t="s">
        <v>396</v>
      </c>
      <c r="H12" s="12">
        <v>2013</v>
      </c>
      <c r="I12" s="12">
        <v>3245</v>
      </c>
      <c r="J12" s="12" t="s">
        <v>170</v>
      </c>
      <c r="K12" s="12" t="s">
        <v>68</v>
      </c>
      <c r="L12" s="96" t="s">
        <v>396</v>
      </c>
      <c r="M12" s="12">
        <v>2013</v>
      </c>
      <c r="N12" s="12">
        <v>3245</v>
      </c>
      <c r="O12" s="12" t="s">
        <v>170</v>
      </c>
      <c r="P12" s="12" t="s">
        <v>68</v>
      </c>
      <c r="Q12" s="96" t="s">
        <v>396</v>
      </c>
      <c r="R12" s="12">
        <v>2013</v>
      </c>
      <c r="S12" s="12">
        <v>3245</v>
      </c>
      <c r="T12" s="12" t="s">
        <v>170</v>
      </c>
      <c r="U12" s="12" t="s">
        <v>68</v>
      </c>
      <c r="V12" s="96" t="s">
        <v>396</v>
      </c>
      <c r="W12" s="12">
        <v>2013</v>
      </c>
      <c r="X12" s="12">
        <v>3245</v>
      </c>
      <c r="Y12" s="12" t="s">
        <v>170</v>
      </c>
      <c r="Z12" s="12" t="s">
        <v>68</v>
      </c>
    </row>
    <row r="13" spans="1:26" x14ac:dyDescent="0.2">
      <c r="A13" s="399"/>
      <c r="B13" s="12" t="s">
        <v>398</v>
      </c>
      <c r="C13" s="12">
        <v>2014</v>
      </c>
      <c r="D13" s="12">
        <v>3486</v>
      </c>
      <c r="E13" s="12" t="s">
        <v>170</v>
      </c>
      <c r="F13" s="12" t="s">
        <v>68</v>
      </c>
      <c r="G13" s="12" t="s">
        <v>398</v>
      </c>
      <c r="H13" s="12">
        <v>2014</v>
      </c>
      <c r="I13" s="12">
        <v>3486</v>
      </c>
      <c r="J13" s="12" t="s">
        <v>170</v>
      </c>
      <c r="K13" s="12" t="s">
        <v>68</v>
      </c>
      <c r="L13" s="12" t="s">
        <v>398</v>
      </c>
      <c r="M13" s="12">
        <v>2014</v>
      </c>
      <c r="N13" s="12">
        <v>3486</v>
      </c>
      <c r="O13" s="12" t="s">
        <v>170</v>
      </c>
      <c r="P13" s="12" t="s">
        <v>68</v>
      </c>
      <c r="Q13" s="12" t="s">
        <v>398</v>
      </c>
      <c r="R13" s="12">
        <v>2014</v>
      </c>
      <c r="S13" s="12">
        <v>3486</v>
      </c>
      <c r="T13" s="12" t="s">
        <v>170</v>
      </c>
      <c r="U13" s="12" t="s">
        <v>68</v>
      </c>
      <c r="V13" s="12" t="s">
        <v>398</v>
      </c>
      <c r="W13" s="12">
        <v>2014</v>
      </c>
      <c r="X13" s="12">
        <v>3486</v>
      </c>
      <c r="Y13" s="12" t="s">
        <v>170</v>
      </c>
      <c r="Z13" s="12" t="s">
        <v>68</v>
      </c>
    </row>
    <row r="14" spans="1:26" x14ac:dyDescent="0.2">
      <c r="A14" s="399"/>
      <c r="B14" s="12" t="s">
        <v>394</v>
      </c>
      <c r="C14" s="12">
        <v>2012</v>
      </c>
      <c r="D14" s="12">
        <v>2397</v>
      </c>
      <c r="E14" s="12" t="s">
        <v>170</v>
      </c>
      <c r="F14" s="12" t="s">
        <v>68</v>
      </c>
      <c r="G14" s="12" t="s">
        <v>394</v>
      </c>
      <c r="H14" s="12">
        <v>2012</v>
      </c>
      <c r="I14" s="12">
        <v>2397</v>
      </c>
      <c r="J14" s="12" t="s">
        <v>170</v>
      </c>
      <c r="K14" s="12" t="s">
        <v>68</v>
      </c>
      <c r="L14" s="12" t="s">
        <v>394</v>
      </c>
      <c r="M14" s="12">
        <v>2012</v>
      </c>
      <c r="N14" s="12">
        <v>2397</v>
      </c>
      <c r="O14" s="12" t="s">
        <v>170</v>
      </c>
      <c r="P14" s="12" t="s">
        <v>68</v>
      </c>
      <c r="Q14" s="12" t="s">
        <v>394</v>
      </c>
      <c r="R14" s="12">
        <v>2012</v>
      </c>
      <c r="S14" s="12">
        <v>2397</v>
      </c>
      <c r="T14" s="12" t="s">
        <v>170</v>
      </c>
      <c r="U14" s="12" t="s">
        <v>68</v>
      </c>
      <c r="V14" s="12" t="s">
        <v>394</v>
      </c>
      <c r="W14" s="12">
        <v>2012</v>
      </c>
      <c r="X14" s="12">
        <v>2397</v>
      </c>
      <c r="Y14" s="12" t="s">
        <v>170</v>
      </c>
      <c r="Z14" s="12" t="s">
        <v>68</v>
      </c>
    </row>
    <row r="15" spans="1:26" x14ac:dyDescent="0.2">
      <c r="A15" s="399"/>
      <c r="B15" s="12" t="s">
        <v>395</v>
      </c>
      <c r="C15" s="12">
        <v>2012</v>
      </c>
      <c r="D15" s="12">
        <v>4589</v>
      </c>
      <c r="E15" s="12" t="s">
        <v>170</v>
      </c>
      <c r="F15" s="12" t="s">
        <v>68</v>
      </c>
      <c r="G15" s="12" t="s">
        <v>395</v>
      </c>
      <c r="H15" s="12">
        <v>2012</v>
      </c>
      <c r="I15" s="12">
        <v>4589</v>
      </c>
      <c r="J15" s="12" t="s">
        <v>170</v>
      </c>
      <c r="K15" s="12" t="s">
        <v>68</v>
      </c>
      <c r="L15" s="12" t="s">
        <v>395</v>
      </c>
      <c r="M15" s="12">
        <v>2012</v>
      </c>
      <c r="N15" s="12">
        <v>4589</v>
      </c>
      <c r="O15" s="12" t="s">
        <v>170</v>
      </c>
      <c r="P15" s="12" t="s">
        <v>68</v>
      </c>
      <c r="Q15" s="12" t="s">
        <v>395</v>
      </c>
      <c r="R15" s="12">
        <v>2012</v>
      </c>
      <c r="S15" s="12">
        <v>4589</v>
      </c>
      <c r="T15" s="12" t="s">
        <v>170</v>
      </c>
      <c r="U15" s="12" t="s">
        <v>68</v>
      </c>
      <c r="V15" s="12" t="s">
        <v>395</v>
      </c>
      <c r="W15" s="12">
        <v>2012</v>
      </c>
      <c r="X15" s="12">
        <v>4589</v>
      </c>
      <c r="Y15" s="12" t="s">
        <v>170</v>
      </c>
      <c r="Z15" s="12" t="s">
        <v>68</v>
      </c>
    </row>
    <row r="16" spans="1:26" x14ac:dyDescent="0.2">
      <c r="A16" s="399"/>
      <c r="B16" s="12" t="s">
        <v>395</v>
      </c>
      <c r="C16" s="12">
        <v>2013</v>
      </c>
      <c r="D16" s="12">
        <v>3659</v>
      </c>
      <c r="E16" s="12" t="s">
        <v>87</v>
      </c>
      <c r="F16" s="12" t="s">
        <v>65</v>
      </c>
      <c r="G16" s="12" t="s">
        <v>395</v>
      </c>
      <c r="H16" s="12">
        <v>2013</v>
      </c>
      <c r="I16" s="12">
        <v>3659</v>
      </c>
      <c r="J16" s="12" t="s">
        <v>87</v>
      </c>
      <c r="K16" s="12" t="s">
        <v>65</v>
      </c>
      <c r="L16" s="12" t="s">
        <v>395</v>
      </c>
      <c r="M16" s="12">
        <v>2013</v>
      </c>
      <c r="N16" s="12">
        <v>3659</v>
      </c>
      <c r="O16" s="12" t="s">
        <v>87</v>
      </c>
      <c r="P16" s="12" t="s">
        <v>65</v>
      </c>
      <c r="Q16" s="12" t="s">
        <v>395</v>
      </c>
      <c r="R16" s="12">
        <v>2013</v>
      </c>
      <c r="S16" s="12">
        <v>3659</v>
      </c>
      <c r="T16" s="12" t="s">
        <v>87</v>
      </c>
      <c r="U16" s="12" t="s">
        <v>65</v>
      </c>
      <c r="V16" s="12" t="s">
        <v>395</v>
      </c>
      <c r="W16" s="12">
        <v>2013</v>
      </c>
      <c r="X16" s="12">
        <v>3659</v>
      </c>
      <c r="Y16" s="12" t="s">
        <v>87</v>
      </c>
      <c r="Z16" s="12" t="s">
        <v>65</v>
      </c>
    </row>
    <row r="17" spans="1:26" x14ac:dyDescent="0.2">
      <c r="A17" s="399"/>
      <c r="B17" s="12" t="s">
        <v>394</v>
      </c>
      <c r="C17" s="12">
        <v>2013</v>
      </c>
      <c r="D17" s="12">
        <v>9845</v>
      </c>
      <c r="E17" s="12" t="s">
        <v>87</v>
      </c>
      <c r="F17" s="12" t="s">
        <v>65</v>
      </c>
      <c r="G17" s="12" t="s">
        <v>394</v>
      </c>
      <c r="H17" s="12">
        <v>2013</v>
      </c>
      <c r="I17" s="12">
        <v>9845</v>
      </c>
      <c r="J17" s="12" t="s">
        <v>87</v>
      </c>
      <c r="K17" s="12" t="s">
        <v>65</v>
      </c>
      <c r="L17" s="12" t="s">
        <v>394</v>
      </c>
      <c r="M17" s="12">
        <v>2013</v>
      </c>
      <c r="N17" s="12">
        <v>9845</v>
      </c>
      <c r="O17" s="12" t="s">
        <v>87</v>
      </c>
      <c r="P17" s="12" t="s">
        <v>65</v>
      </c>
      <c r="Q17" s="12" t="s">
        <v>394</v>
      </c>
      <c r="R17" s="12">
        <v>2013</v>
      </c>
      <c r="S17" s="12">
        <v>9845</v>
      </c>
      <c r="T17" s="12" t="s">
        <v>87</v>
      </c>
      <c r="U17" s="12" t="s">
        <v>65</v>
      </c>
      <c r="V17" s="12" t="s">
        <v>394</v>
      </c>
      <c r="W17" s="12">
        <v>2013</v>
      </c>
      <c r="X17" s="12">
        <v>9845</v>
      </c>
      <c r="Y17" s="12" t="s">
        <v>87</v>
      </c>
      <c r="Z17" s="12" t="s">
        <v>65</v>
      </c>
    </row>
    <row r="18" spans="1:26" x14ac:dyDescent="0.2">
      <c r="A18" s="399"/>
      <c r="B18" s="12" t="s">
        <v>399</v>
      </c>
      <c r="C18" s="12">
        <v>2013</v>
      </c>
      <c r="D18" s="12">
        <v>5683</v>
      </c>
      <c r="E18" s="12" t="s">
        <v>87</v>
      </c>
      <c r="F18" s="12" t="s">
        <v>66</v>
      </c>
      <c r="G18" s="12" t="s">
        <v>399</v>
      </c>
      <c r="H18" s="12">
        <v>2013</v>
      </c>
      <c r="I18" s="12">
        <v>5683</v>
      </c>
      <c r="J18" s="12" t="s">
        <v>87</v>
      </c>
      <c r="K18" s="12" t="s">
        <v>66</v>
      </c>
      <c r="L18" s="12" t="s">
        <v>399</v>
      </c>
      <c r="M18" s="12">
        <v>2013</v>
      </c>
      <c r="N18" s="12">
        <v>5683</v>
      </c>
      <c r="O18" s="12" t="s">
        <v>87</v>
      </c>
      <c r="P18" s="12" t="s">
        <v>66</v>
      </c>
      <c r="Q18" s="12" t="s">
        <v>399</v>
      </c>
      <c r="R18" s="12">
        <v>2013</v>
      </c>
      <c r="S18" s="12">
        <v>5683</v>
      </c>
      <c r="T18" s="12" t="s">
        <v>87</v>
      </c>
      <c r="U18" s="12" t="s">
        <v>66</v>
      </c>
      <c r="V18" s="12" t="s">
        <v>399</v>
      </c>
      <c r="W18" s="12">
        <v>2013</v>
      </c>
      <c r="X18" s="12">
        <v>5683</v>
      </c>
      <c r="Y18" s="12" t="s">
        <v>87</v>
      </c>
      <c r="Z18" s="12" t="s">
        <v>66</v>
      </c>
    </row>
    <row r="19" spans="1:26" x14ac:dyDescent="0.2">
      <c r="A19" s="399"/>
      <c r="B19" s="12" t="s">
        <v>398</v>
      </c>
      <c r="C19" s="12">
        <v>2013</v>
      </c>
      <c r="D19" s="12">
        <v>3498</v>
      </c>
      <c r="E19" s="12" t="s">
        <v>87</v>
      </c>
      <c r="F19" s="12" t="s">
        <v>68</v>
      </c>
      <c r="G19" s="12" t="s">
        <v>398</v>
      </c>
      <c r="H19" s="12">
        <v>2013</v>
      </c>
      <c r="I19" s="12">
        <v>3498</v>
      </c>
      <c r="J19" s="12" t="s">
        <v>87</v>
      </c>
      <c r="K19" s="12" t="s">
        <v>68</v>
      </c>
      <c r="L19" s="12" t="s">
        <v>398</v>
      </c>
      <c r="M19" s="12">
        <v>2013</v>
      </c>
      <c r="N19" s="12">
        <v>3498</v>
      </c>
      <c r="O19" s="12" t="s">
        <v>87</v>
      </c>
      <c r="P19" s="12" t="s">
        <v>68</v>
      </c>
      <c r="Q19" s="12" t="s">
        <v>398</v>
      </c>
      <c r="R19" s="12">
        <v>2013</v>
      </c>
      <c r="S19" s="12">
        <v>3498</v>
      </c>
      <c r="T19" s="12" t="s">
        <v>87</v>
      </c>
      <c r="U19" s="12" t="s">
        <v>68</v>
      </c>
      <c r="V19" s="12" t="s">
        <v>398</v>
      </c>
      <c r="W19" s="12">
        <v>2013</v>
      </c>
      <c r="X19" s="12">
        <v>3498</v>
      </c>
      <c r="Y19" s="12" t="s">
        <v>87</v>
      </c>
      <c r="Z19" s="12" t="s">
        <v>68</v>
      </c>
    </row>
    <row r="20" spans="1:26" x14ac:dyDescent="0.2">
      <c r="A20" s="399"/>
      <c r="B20" s="12" t="s">
        <v>395</v>
      </c>
      <c r="C20" s="12">
        <v>2014</v>
      </c>
      <c r="D20" s="12">
        <v>3457</v>
      </c>
      <c r="E20" s="12" t="s">
        <v>405</v>
      </c>
      <c r="F20" s="12" t="s">
        <v>65</v>
      </c>
      <c r="G20" s="12" t="s">
        <v>395</v>
      </c>
      <c r="H20" s="12">
        <v>2014</v>
      </c>
      <c r="I20" s="12">
        <v>3457</v>
      </c>
      <c r="J20" s="12" t="s">
        <v>405</v>
      </c>
      <c r="K20" s="12" t="s">
        <v>65</v>
      </c>
      <c r="L20" s="12" t="s">
        <v>395</v>
      </c>
      <c r="M20" s="12">
        <v>2014</v>
      </c>
      <c r="N20" s="12">
        <v>3457</v>
      </c>
      <c r="O20" s="12" t="s">
        <v>405</v>
      </c>
      <c r="P20" s="12" t="s">
        <v>65</v>
      </c>
      <c r="Q20" s="12" t="s">
        <v>395</v>
      </c>
      <c r="R20" s="12">
        <v>2014</v>
      </c>
      <c r="S20" s="12">
        <v>3457</v>
      </c>
      <c r="T20" s="12" t="s">
        <v>405</v>
      </c>
      <c r="U20" s="12" t="s">
        <v>65</v>
      </c>
      <c r="V20" s="12" t="s">
        <v>395</v>
      </c>
      <c r="W20" s="12">
        <v>2014</v>
      </c>
      <c r="X20" s="12">
        <v>3457</v>
      </c>
      <c r="Y20" s="12" t="s">
        <v>405</v>
      </c>
      <c r="Z20" s="12" t="s">
        <v>65</v>
      </c>
    </row>
    <row r="21" spans="1:26" x14ac:dyDescent="0.2">
      <c r="A21" s="399"/>
      <c r="B21" s="12" t="s">
        <v>394</v>
      </c>
      <c r="C21" s="12">
        <v>2013</v>
      </c>
      <c r="D21" s="12">
        <v>5468</v>
      </c>
      <c r="E21" s="12" t="s">
        <v>405</v>
      </c>
      <c r="F21" s="12" t="s">
        <v>65</v>
      </c>
      <c r="G21" s="12" t="s">
        <v>394</v>
      </c>
      <c r="H21" s="12">
        <v>2013</v>
      </c>
      <c r="I21" s="12">
        <v>5468</v>
      </c>
      <c r="J21" s="12" t="s">
        <v>405</v>
      </c>
      <c r="K21" s="12" t="s">
        <v>65</v>
      </c>
      <c r="L21" s="12" t="s">
        <v>394</v>
      </c>
      <c r="M21" s="12">
        <v>2013</v>
      </c>
      <c r="N21" s="12">
        <v>5468</v>
      </c>
      <c r="O21" s="12" t="s">
        <v>405</v>
      </c>
      <c r="P21" s="12" t="s">
        <v>65</v>
      </c>
      <c r="Q21" s="12" t="s">
        <v>394</v>
      </c>
      <c r="R21" s="12">
        <v>2013</v>
      </c>
      <c r="S21" s="12">
        <v>5468</v>
      </c>
      <c r="T21" s="12" t="s">
        <v>405</v>
      </c>
      <c r="U21" s="12" t="s">
        <v>65</v>
      </c>
      <c r="V21" s="12" t="s">
        <v>394</v>
      </c>
      <c r="W21" s="12">
        <v>2013</v>
      </c>
      <c r="X21" s="12">
        <v>5468</v>
      </c>
      <c r="Y21" s="12" t="s">
        <v>405</v>
      </c>
      <c r="Z21" s="12" t="s">
        <v>65</v>
      </c>
    </row>
    <row r="22" spans="1:26" x14ac:dyDescent="0.2">
      <c r="A22" s="399"/>
      <c r="B22" s="96" t="s">
        <v>397</v>
      </c>
      <c r="C22" s="12">
        <v>2014</v>
      </c>
      <c r="D22" s="12">
        <v>4568</v>
      </c>
      <c r="E22" s="12" t="s">
        <v>405</v>
      </c>
      <c r="F22" s="12" t="s">
        <v>66</v>
      </c>
      <c r="G22" s="96" t="s">
        <v>397</v>
      </c>
      <c r="H22" s="12">
        <v>2014</v>
      </c>
      <c r="I22" s="12">
        <v>4568</v>
      </c>
      <c r="J22" s="12" t="s">
        <v>405</v>
      </c>
      <c r="K22" s="12" t="s">
        <v>66</v>
      </c>
      <c r="L22" s="96" t="s">
        <v>397</v>
      </c>
      <c r="M22" s="12">
        <v>2014</v>
      </c>
      <c r="N22" s="12">
        <v>4568</v>
      </c>
      <c r="O22" s="12" t="s">
        <v>405</v>
      </c>
      <c r="P22" s="12" t="s">
        <v>66</v>
      </c>
      <c r="Q22" s="96" t="s">
        <v>397</v>
      </c>
      <c r="R22" s="12">
        <v>2014</v>
      </c>
      <c r="S22" s="12">
        <v>4568</v>
      </c>
      <c r="T22" s="12" t="s">
        <v>405</v>
      </c>
      <c r="U22" s="12" t="s">
        <v>66</v>
      </c>
      <c r="V22" s="96" t="s">
        <v>397</v>
      </c>
      <c r="W22" s="12">
        <v>2014</v>
      </c>
      <c r="X22" s="12">
        <v>4568</v>
      </c>
      <c r="Y22" s="12" t="s">
        <v>405</v>
      </c>
      <c r="Z22" s="12" t="s">
        <v>66</v>
      </c>
    </row>
    <row r="23" spans="1:26" x14ac:dyDescent="0.2">
      <c r="A23" s="399"/>
      <c r="B23" s="12" t="s">
        <v>398</v>
      </c>
      <c r="C23" s="12">
        <v>2012</v>
      </c>
      <c r="D23" s="12">
        <v>2523</v>
      </c>
      <c r="E23" s="12" t="s">
        <v>405</v>
      </c>
      <c r="F23" s="12" t="s">
        <v>66</v>
      </c>
      <c r="G23" s="12" t="s">
        <v>398</v>
      </c>
      <c r="H23" s="12">
        <v>2012</v>
      </c>
      <c r="I23" s="12">
        <v>2523</v>
      </c>
      <c r="J23" s="12" t="s">
        <v>405</v>
      </c>
      <c r="K23" s="12" t="s">
        <v>66</v>
      </c>
      <c r="L23" s="12" t="s">
        <v>398</v>
      </c>
      <c r="M23" s="12">
        <v>2012</v>
      </c>
      <c r="N23" s="12">
        <v>2523</v>
      </c>
      <c r="O23" s="12" t="s">
        <v>405</v>
      </c>
      <c r="P23" s="12" t="s">
        <v>66</v>
      </c>
      <c r="Q23" s="12" t="s">
        <v>398</v>
      </c>
      <c r="R23" s="12">
        <v>2012</v>
      </c>
      <c r="S23" s="12">
        <v>2523</v>
      </c>
      <c r="T23" s="12" t="s">
        <v>405</v>
      </c>
      <c r="U23" s="12" t="s">
        <v>66</v>
      </c>
      <c r="V23" s="12" t="s">
        <v>398</v>
      </c>
      <c r="W23" s="12">
        <v>2012</v>
      </c>
      <c r="X23" s="12">
        <v>2523</v>
      </c>
      <c r="Y23" s="12" t="s">
        <v>405</v>
      </c>
      <c r="Z23" s="12" t="s">
        <v>66</v>
      </c>
    </row>
    <row r="24" spans="1:26" x14ac:dyDescent="0.2">
      <c r="A24" s="399"/>
      <c r="B24" s="12" t="s">
        <v>395</v>
      </c>
      <c r="C24" s="12">
        <v>2013</v>
      </c>
      <c r="D24" s="12">
        <v>4368</v>
      </c>
      <c r="E24" s="12" t="s">
        <v>405</v>
      </c>
      <c r="F24" s="12" t="s">
        <v>66</v>
      </c>
      <c r="G24" s="12" t="s">
        <v>395</v>
      </c>
      <c r="H24" s="12">
        <v>2013</v>
      </c>
      <c r="I24" s="12">
        <v>4368</v>
      </c>
      <c r="J24" s="12" t="s">
        <v>405</v>
      </c>
      <c r="K24" s="12" t="s">
        <v>66</v>
      </c>
      <c r="L24" s="12" t="s">
        <v>395</v>
      </c>
      <c r="M24" s="12">
        <v>2013</v>
      </c>
      <c r="N24" s="12">
        <v>4368</v>
      </c>
      <c r="O24" s="12" t="s">
        <v>405</v>
      </c>
      <c r="P24" s="12" t="s">
        <v>66</v>
      </c>
      <c r="Q24" s="12" t="s">
        <v>395</v>
      </c>
      <c r="R24" s="12">
        <v>2013</v>
      </c>
      <c r="S24" s="12">
        <v>4368</v>
      </c>
      <c r="T24" s="12" t="s">
        <v>405</v>
      </c>
      <c r="U24" s="12" t="s">
        <v>66</v>
      </c>
      <c r="V24" s="12" t="s">
        <v>395</v>
      </c>
      <c r="W24" s="12">
        <v>2013</v>
      </c>
      <c r="X24" s="12">
        <v>4368</v>
      </c>
      <c r="Y24" s="12" t="s">
        <v>405</v>
      </c>
      <c r="Z24" s="12" t="s">
        <v>66</v>
      </c>
    </row>
    <row r="25" spans="1:26" x14ac:dyDescent="0.2">
      <c r="A25" s="399"/>
      <c r="B25" s="12" t="s">
        <v>395</v>
      </c>
      <c r="C25" s="12">
        <v>2012</v>
      </c>
      <c r="D25" s="12">
        <v>6893</v>
      </c>
      <c r="E25" s="12" t="s">
        <v>405</v>
      </c>
      <c r="F25" s="12" t="s">
        <v>65</v>
      </c>
      <c r="G25" s="12" t="s">
        <v>395</v>
      </c>
      <c r="H25" s="12">
        <v>2012</v>
      </c>
      <c r="I25" s="12">
        <v>6893</v>
      </c>
      <c r="J25" s="12" t="s">
        <v>405</v>
      </c>
      <c r="K25" s="12" t="s">
        <v>65</v>
      </c>
      <c r="L25" s="12" t="s">
        <v>395</v>
      </c>
      <c r="M25" s="12">
        <v>2012</v>
      </c>
      <c r="N25" s="12">
        <v>6893</v>
      </c>
      <c r="O25" s="12" t="s">
        <v>405</v>
      </c>
      <c r="P25" s="12" t="s">
        <v>65</v>
      </c>
      <c r="Q25" s="12" t="s">
        <v>395</v>
      </c>
      <c r="R25" s="12">
        <v>2012</v>
      </c>
      <c r="S25" s="12">
        <v>6893</v>
      </c>
      <c r="T25" s="12" t="s">
        <v>405</v>
      </c>
      <c r="U25" s="12" t="s">
        <v>65</v>
      </c>
      <c r="V25" s="12" t="s">
        <v>395</v>
      </c>
      <c r="W25" s="12">
        <v>2012</v>
      </c>
      <c r="X25" s="12">
        <v>6893</v>
      </c>
      <c r="Y25" s="12" t="s">
        <v>405</v>
      </c>
      <c r="Z25" s="12" t="s">
        <v>65</v>
      </c>
    </row>
  </sheetData>
  <customSheetViews>
    <customSheetView guid="{2EAD168D-A49E-4F5C-9970-5D520AF78882}">
      <selection activeCell="D25" sqref="D25"/>
      <colBreaks count="1" manualBreakCount="1">
        <brk id="6" max="1048575" man="1"/>
      </colBreaks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colBreaks count="1" manualBreakCount="1">
        <brk id="6" max="1048575" man="1"/>
      </colBreaks>
      <pageMargins left="0.75" right="0.75" top="1" bottom="1" header="0.5" footer="0.5"/>
      <pageSetup orientation="portrait" r:id="rId2"/>
      <headerFooter alignWithMargins="0"/>
    </customSheetView>
  </customSheetViews>
  <mergeCells count="1">
    <mergeCell ref="A3:A25"/>
  </mergeCells>
  <phoneticPr fontId="4" type="noConversion"/>
  <pageMargins left="0.75" right="0.75" top="1" bottom="1" header="0.5" footer="0.5"/>
  <pageSetup orientation="portrait" r:id="rId3"/>
  <headerFooter alignWithMargins="0"/>
  <colBreaks count="1" manualBreakCount="1">
    <brk id="6" max="1048575" man="1"/>
  </colBreaks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3">
    <tabColor indexed="9"/>
  </sheetPr>
  <dimension ref="A1:M97"/>
  <sheetViews>
    <sheetView view="pageBreakPreview" topLeftCell="D1" zoomScaleSheetLayoutView="100" workbookViewId="0">
      <selection activeCell="D25" sqref="D25"/>
    </sheetView>
  </sheetViews>
  <sheetFormatPr defaultRowHeight="12.75" x14ac:dyDescent="0.2"/>
  <cols>
    <col min="1" max="1" width="16" bestFit="1" customWidth="1"/>
    <col min="2" max="2" width="7.42578125" bestFit="1" customWidth="1"/>
    <col min="3" max="3" width="8.28515625" bestFit="1" customWidth="1"/>
    <col min="4" max="4" width="14.42578125" bestFit="1" customWidth="1"/>
    <col min="5" max="5" width="9.7109375" bestFit="1" customWidth="1"/>
    <col min="7" max="7" width="13.28515625" bestFit="1" customWidth="1"/>
    <col min="8" max="8" width="6" bestFit="1" customWidth="1"/>
    <col min="9" max="12" width="6.7109375" customWidth="1"/>
    <col min="13" max="13" width="10.5703125" customWidth="1"/>
  </cols>
  <sheetData>
    <row r="1" spans="1:11" ht="16.5" thickBot="1" x14ac:dyDescent="0.3">
      <c r="A1" s="412" t="s">
        <v>123</v>
      </c>
      <c r="B1" s="413"/>
      <c r="C1" s="413"/>
      <c r="D1" s="413"/>
      <c r="E1" s="414"/>
    </row>
    <row r="2" spans="1:11" x14ac:dyDescent="0.2">
      <c r="A2" s="87"/>
      <c r="B2" s="79"/>
      <c r="C2" s="79"/>
      <c r="D2" s="79"/>
      <c r="E2" s="88"/>
      <c r="G2" s="13"/>
      <c r="K2" s="78">
        <f>SUM(C4:C25)</f>
        <v>97557</v>
      </c>
    </row>
    <row r="3" spans="1:11" x14ac:dyDescent="0.2">
      <c r="A3" s="89" t="s">
        <v>62</v>
      </c>
      <c r="B3" s="90" t="s">
        <v>63</v>
      </c>
      <c r="C3" s="90" t="s">
        <v>53</v>
      </c>
      <c r="D3" s="90" t="s">
        <v>61</v>
      </c>
      <c r="E3" s="91" t="s">
        <v>64</v>
      </c>
      <c r="K3" s="78">
        <f>SUBTOTAL(9,C4:C25)</f>
        <v>97557</v>
      </c>
    </row>
    <row r="4" spans="1:11" x14ac:dyDescent="0.2">
      <c r="A4" s="87" t="s">
        <v>394</v>
      </c>
      <c r="B4" s="79">
        <v>2012</v>
      </c>
      <c r="C4" s="79">
        <v>3409</v>
      </c>
      <c r="D4" s="79" t="s">
        <v>400</v>
      </c>
      <c r="E4" s="88" t="s">
        <v>65</v>
      </c>
    </row>
    <row r="5" spans="1:11" x14ac:dyDescent="0.2">
      <c r="A5" s="87" t="s">
        <v>395</v>
      </c>
      <c r="B5" s="79">
        <v>2012</v>
      </c>
      <c r="C5" s="79">
        <v>5634</v>
      </c>
      <c r="D5" s="79" t="s">
        <v>400</v>
      </c>
      <c r="E5" s="88" t="s">
        <v>66</v>
      </c>
    </row>
    <row r="6" spans="1:11" x14ac:dyDescent="0.2">
      <c r="A6" s="92" t="s">
        <v>396</v>
      </c>
      <c r="B6" s="79">
        <v>2012</v>
      </c>
      <c r="C6" s="79">
        <v>3984</v>
      </c>
      <c r="D6" s="79" t="s">
        <v>400</v>
      </c>
      <c r="E6" s="88" t="s">
        <v>67</v>
      </c>
    </row>
    <row r="7" spans="1:11" x14ac:dyDescent="0.2">
      <c r="A7" s="87" t="s">
        <v>398</v>
      </c>
      <c r="B7" s="79">
        <v>2012</v>
      </c>
      <c r="C7" s="79">
        <v>2389</v>
      </c>
      <c r="D7" s="79" t="s">
        <v>400</v>
      </c>
      <c r="E7" s="88" t="s">
        <v>68</v>
      </c>
    </row>
    <row r="8" spans="1:11" x14ac:dyDescent="0.2">
      <c r="A8" s="87" t="s">
        <v>398</v>
      </c>
      <c r="B8" s="79">
        <v>2014</v>
      </c>
      <c r="C8" s="79">
        <v>1435</v>
      </c>
      <c r="D8" s="79" t="s">
        <v>170</v>
      </c>
      <c r="E8" s="88" t="s">
        <v>67</v>
      </c>
    </row>
    <row r="9" spans="1:11" x14ac:dyDescent="0.2">
      <c r="A9" s="92" t="s">
        <v>397</v>
      </c>
      <c r="B9" s="79">
        <v>2014</v>
      </c>
      <c r="C9" s="79">
        <v>4568</v>
      </c>
      <c r="D9" s="79" t="s">
        <v>170</v>
      </c>
      <c r="E9" s="88" t="s">
        <v>67</v>
      </c>
    </row>
    <row r="10" spans="1:11" x14ac:dyDescent="0.2">
      <c r="A10" s="87" t="s">
        <v>399</v>
      </c>
      <c r="B10" s="79">
        <v>2013</v>
      </c>
      <c r="C10" s="79">
        <v>5679</v>
      </c>
      <c r="D10" s="79" t="s">
        <v>170</v>
      </c>
      <c r="E10" s="88" t="s">
        <v>67</v>
      </c>
      <c r="G10" s="13"/>
      <c r="H10" s="13"/>
      <c r="I10" s="13"/>
      <c r="J10" s="13"/>
      <c r="K10" s="13"/>
    </row>
    <row r="11" spans="1:11" x14ac:dyDescent="0.2">
      <c r="A11" s="87" t="s">
        <v>395</v>
      </c>
      <c r="B11" s="79">
        <v>2012</v>
      </c>
      <c r="C11" s="79">
        <v>6780</v>
      </c>
      <c r="D11" s="79" t="s">
        <v>170</v>
      </c>
      <c r="E11" s="88" t="s">
        <v>67</v>
      </c>
    </row>
    <row r="12" spans="1:11" x14ac:dyDescent="0.2">
      <c r="A12" s="92" t="s">
        <v>396</v>
      </c>
      <c r="B12" s="79">
        <v>2013</v>
      </c>
      <c r="C12" s="79">
        <v>3245</v>
      </c>
      <c r="D12" s="79" t="s">
        <v>170</v>
      </c>
      <c r="E12" s="88" t="s">
        <v>68</v>
      </c>
    </row>
    <row r="13" spans="1:11" x14ac:dyDescent="0.2">
      <c r="A13" s="87" t="s">
        <v>398</v>
      </c>
      <c r="B13" s="79">
        <v>2014</v>
      </c>
      <c r="C13" s="79">
        <v>3486</v>
      </c>
      <c r="D13" s="79" t="s">
        <v>170</v>
      </c>
      <c r="E13" s="88" t="s">
        <v>68</v>
      </c>
      <c r="G13" s="43"/>
    </row>
    <row r="14" spans="1:11" x14ac:dyDescent="0.2">
      <c r="A14" s="87" t="s">
        <v>394</v>
      </c>
      <c r="B14" s="79">
        <v>2012</v>
      </c>
      <c r="C14" s="79">
        <v>2397</v>
      </c>
      <c r="D14" s="79" t="s">
        <v>170</v>
      </c>
      <c r="E14" s="88" t="s">
        <v>68</v>
      </c>
    </row>
    <row r="15" spans="1:11" x14ac:dyDescent="0.2">
      <c r="A15" s="87" t="s">
        <v>395</v>
      </c>
      <c r="B15" s="79">
        <v>2012</v>
      </c>
      <c r="C15" s="79">
        <v>4589</v>
      </c>
      <c r="D15" s="79" t="s">
        <v>170</v>
      </c>
      <c r="E15" s="88" t="s">
        <v>68</v>
      </c>
    </row>
    <row r="16" spans="1:11" x14ac:dyDescent="0.2">
      <c r="A16" s="87" t="s">
        <v>395</v>
      </c>
      <c r="B16" s="79">
        <v>2013</v>
      </c>
      <c r="C16" s="79">
        <v>3659</v>
      </c>
      <c r="D16" s="79" t="s">
        <v>87</v>
      </c>
      <c r="E16" s="88" t="s">
        <v>65</v>
      </c>
    </row>
    <row r="17" spans="1:13" x14ac:dyDescent="0.2">
      <c r="A17" s="87" t="s">
        <v>394</v>
      </c>
      <c r="B17" s="79">
        <v>2013</v>
      </c>
      <c r="C17" s="79">
        <v>9845</v>
      </c>
      <c r="D17" s="79" t="s">
        <v>87</v>
      </c>
      <c r="E17" s="88" t="s">
        <v>65</v>
      </c>
      <c r="G17" s="43"/>
    </row>
    <row r="18" spans="1:13" x14ac:dyDescent="0.2">
      <c r="A18" s="87" t="s">
        <v>399</v>
      </c>
      <c r="B18" s="79">
        <v>2013</v>
      </c>
      <c r="C18" s="79">
        <v>5683</v>
      </c>
      <c r="D18" s="79" t="s">
        <v>87</v>
      </c>
      <c r="E18" s="88" t="s">
        <v>66</v>
      </c>
    </row>
    <row r="19" spans="1:13" x14ac:dyDescent="0.2">
      <c r="A19" s="87" t="s">
        <v>398</v>
      </c>
      <c r="B19" s="79">
        <v>2013</v>
      </c>
      <c r="C19" s="79">
        <v>3498</v>
      </c>
      <c r="D19" s="79" t="s">
        <v>87</v>
      </c>
      <c r="E19" s="88" t="s">
        <v>68</v>
      </c>
    </row>
    <row r="20" spans="1:13" x14ac:dyDescent="0.2">
      <c r="A20" s="87" t="s">
        <v>395</v>
      </c>
      <c r="B20" s="79">
        <v>2014</v>
      </c>
      <c r="C20" s="79">
        <v>3457</v>
      </c>
      <c r="D20" s="79" t="s">
        <v>405</v>
      </c>
      <c r="E20" s="88" t="s">
        <v>65</v>
      </c>
      <c r="G20" s="43"/>
    </row>
    <row r="21" spans="1:13" x14ac:dyDescent="0.2">
      <c r="A21" s="87" t="s">
        <v>394</v>
      </c>
      <c r="B21" s="79">
        <v>2013</v>
      </c>
      <c r="C21" s="79">
        <v>5468</v>
      </c>
      <c r="D21" s="79" t="s">
        <v>405</v>
      </c>
      <c r="E21" s="88" t="s">
        <v>65</v>
      </c>
    </row>
    <row r="22" spans="1:13" x14ac:dyDescent="0.2">
      <c r="A22" s="92" t="s">
        <v>397</v>
      </c>
      <c r="B22" s="79">
        <v>2014</v>
      </c>
      <c r="C22" s="79">
        <v>4568</v>
      </c>
      <c r="D22" s="79" t="s">
        <v>405</v>
      </c>
      <c r="E22" s="88" t="s">
        <v>66</v>
      </c>
    </row>
    <row r="23" spans="1:13" x14ac:dyDescent="0.2">
      <c r="A23" s="87" t="s">
        <v>398</v>
      </c>
      <c r="B23" s="79">
        <v>2012</v>
      </c>
      <c r="C23" s="79">
        <v>2523</v>
      </c>
      <c r="D23" s="79" t="s">
        <v>405</v>
      </c>
      <c r="E23" s="88" t="s">
        <v>66</v>
      </c>
    </row>
    <row r="24" spans="1:13" x14ac:dyDescent="0.2">
      <c r="A24" s="87" t="s">
        <v>395</v>
      </c>
      <c r="B24" s="79">
        <v>2013</v>
      </c>
      <c r="C24" s="79">
        <v>4368</v>
      </c>
      <c r="D24" s="79" t="s">
        <v>405</v>
      </c>
      <c r="E24" s="88" t="s">
        <v>66</v>
      </c>
    </row>
    <row r="25" spans="1:13" x14ac:dyDescent="0.2">
      <c r="A25" s="93" t="s">
        <v>395</v>
      </c>
      <c r="B25" s="94">
        <v>2012</v>
      </c>
      <c r="C25" s="94">
        <v>6893</v>
      </c>
      <c r="D25" s="94" t="s">
        <v>405</v>
      </c>
      <c r="E25" s="95" t="s">
        <v>65</v>
      </c>
    </row>
    <row r="27" spans="1:13" x14ac:dyDescent="0.2">
      <c r="A27" s="89" t="s">
        <v>62</v>
      </c>
      <c r="B27" s="90" t="s">
        <v>63</v>
      </c>
      <c r="C27" s="90" t="s">
        <v>53</v>
      </c>
      <c r="D27" s="90" t="s">
        <v>61</v>
      </c>
      <c r="E27" s="91" t="s">
        <v>64</v>
      </c>
      <c r="G27" s="79"/>
      <c r="H27" s="79"/>
      <c r="I27" s="79"/>
      <c r="J27" s="79"/>
      <c r="K27" s="79"/>
      <c r="L27" s="79"/>
      <c r="M27" s="79"/>
    </row>
    <row r="28" spans="1:13" x14ac:dyDescent="0.2">
      <c r="A28" s="87" t="s">
        <v>394</v>
      </c>
      <c r="B28" s="79">
        <v>2012</v>
      </c>
      <c r="C28" s="79">
        <v>3409</v>
      </c>
      <c r="D28" s="79" t="s">
        <v>400</v>
      </c>
      <c r="E28" s="88" t="s">
        <v>65</v>
      </c>
      <c r="G28" s="79"/>
      <c r="H28" s="79"/>
      <c r="I28" s="79"/>
      <c r="J28" s="79"/>
      <c r="K28" s="79"/>
      <c r="L28" s="79"/>
      <c r="M28" s="79"/>
    </row>
    <row r="29" spans="1:13" x14ac:dyDescent="0.2">
      <c r="A29" s="87" t="s">
        <v>395</v>
      </c>
      <c r="B29" s="79">
        <v>2012</v>
      </c>
      <c r="C29" s="79">
        <v>5634</v>
      </c>
      <c r="D29" s="79" t="s">
        <v>400</v>
      </c>
      <c r="E29" s="88" t="s">
        <v>66</v>
      </c>
      <c r="G29" s="79"/>
      <c r="H29" s="79"/>
      <c r="I29" s="79"/>
      <c r="J29" s="79"/>
      <c r="K29" s="79"/>
      <c r="L29" s="79"/>
      <c r="M29" s="79"/>
    </row>
    <row r="30" spans="1:13" x14ac:dyDescent="0.2">
      <c r="A30" s="92" t="s">
        <v>396</v>
      </c>
      <c r="B30" s="79">
        <v>2012</v>
      </c>
      <c r="C30" s="79">
        <v>3984</v>
      </c>
      <c r="D30" s="79" t="s">
        <v>400</v>
      </c>
      <c r="E30" s="88" t="s">
        <v>67</v>
      </c>
      <c r="G30" s="79"/>
      <c r="H30" s="79"/>
      <c r="I30" s="79"/>
      <c r="J30" s="79"/>
      <c r="K30" s="79"/>
      <c r="L30" s="79"/>
      <c r="M30" s="79"/>
    </row>
    <row r="31" spans="1:13" x14ac:dyDescent="0.2">
      <c r="A31" s="87" t="s">
        <v>398</v>
      </c>
      <c r="B31" s="79">
        <v>2012</v>
      </c>
      <c r="C31" s="79">
        <v>2389</v>
      </c>
      <c r="D31" s="79" t="s">
        <v>400</v>
      </c>
      <c r="E31" s="88" t="s">
        <v>68</v>
      </c>
      <c r="G31" s="79"/>
      <c r="H31" s="79"/>
      <c r="I31" s="80"/>
      <c r="J31" s="80"/>
      <c r="K31" s="80"/>
      <c r="L31" s="80"/>
      <c r="M31" s="80"/>
    </row>
    <row r="32" spans="1:13" x14ac:dyDescent="0.2">
      <c r="A32" s="87" t="s">
        <v>398</v>
      </c>
      <c r="B32" s="79">
        <v>2014</v>
      </c>
      <c r="C32" s="79">
        <v>1435</v>
      </c>
      <c r="D32" s="79" t="s">
        <v>170</v>
      </c>
      <c r="E32" s="88" t="s">
        <v>67</v>
      </c>
      <c r="G32" s="79"/>
      <c r="H32" s="79"/>
      <c r="I32" s="80"/>
      <c r="J32" s="80"/>
      <c r="K32" s="80"/>
      <c r="L32" s="80"/>
      <c r="M32" s="80"/>
    </row>
    <row r="33" spans="1:13" x14ac:dyDescent="0.2">
      <c r="A33" s="92" t="s">
        <v>397</v>
      </c>
      <c r="B33" s="79">
        <v>2014</v>
      </c>
      <c r="C33" s="79">
        <v>4568</v>
      </c>
      <c r="D33" s="79" t="s">
        <v>170</v>
      </c>
      <c r="E33" s="88" t="s">
        <v>67</v>
      </c>
      <c r="G33" s="79"/>
      <c r="H33" s="79"/>
      <c r="I33" s="80"/>
      <c r="J33" s="80"/>
      <c r="K33" s="80"/>
      <c r="L33" s="80"/>
      <c r="M33" s="80"/>
    </row>
    <row r="34" spans="1:13" x14ac:dyDescent="0.2">
      <c r="A34" s="87" t="s">
        <v>399</v>
      </c>
      <c r="B34" s="79">
        <v>2013</v>
      </c>
      <c r="C34" s="79">
        <v>5679</v>
      </c>
      <c r="D34" s="79" t="s">
        <v>170</v>
      </c>
      <c r="E34" s="88" t="s">
        <v>67</v>
      </c>
      <c r="G34" s="79"/>
      <c r="H34" s="79"/>
      <c r="I34" s="80"/>
      <c r="J34" s="80"/>
      <c r="K34" s="80"/>
      <c r="L34" s="80"/>
      <c r="M34" s="80"/>
    </row>
    <row r="35" spans="1:13" x14ac:dyDescent="0.2">
      <c r="A35" s="87" t="s">
        <v>395</v>
      </c>
      <c r="B35" s="79">
        <v>2012</v>
      </c>
      <c r="C35" s="79">
        <v>6780</v>
      </c>
      <c r="D35" s="79" t="s">
        <v>170</v>
      </c>
      <c r="E35" s="88" t="s">
        <v>67</v>
      </c>
      <c r="G35" s="79"/>
      <c r="H35" s="79"/>
      <c r="I35" s="80"/>
      <c r="J35" s="80"/>
      <c r="K35" s="80"/>
      <c r="L35" s="80"/>
      <c r="M35" s="80"/>
    </row>
    <row r="36" spans="1:13" x14ac:dyDescent="0.2">
      <c r="A36" s="92" t="s">
        <v>396</v>
      </c>
      <c r="B36" s="79">
        <v>2013</v>
      </c>
      <c r="C36" s="79">
        <v>3245</v>
      </c>
      <c r="D36" s="79" t="s">
        <v>170</v>
      </c>
      <c r="E36" s="88" t="s">
        <v>68</v>
      </c>
      <c r="G36" s="79"/>
      <c r="H36" s="79"/>
      <c r="I36" s="80"/>
      <c r="J36" s="80"/>
      <c r="K36" s="80"/>
      <c r="L36" s="80"/>
      <c r="M36" s="80"/>
    </row>
    <row r="37" spans="1:13" x14ac:dyDescent="0.2">
      <c r="A37" s="87" t="s">
        <v>398</v>
      </c>
      <c r="B37" s="79">
        <v>2014</v>
      </c>
      <c r="C37" s="79">
        <v>3486</v>
      </c>
      <c r="D37" s="79" t="s">
        <v>170</v>
      </c>
      <c r="E37" s="88" t="s">
        <v>68</v>
      </c>
      <c r="G37" s="79"/>
      <c r="H37" s="79"/>
      <c r="I37" s="80"/>
      <c r="J37" s="80"/>
      <c r="K37" s="80"/>
      <c r="L37" s="80"/>
      <c r="M37" s="80"/>
    </row>
    <row r="38" spans="1:13" x14ac:dyDescent="0.2">
      <c r="A38" s="87" t="s">
        <v>394</v>
      </c>
      <c r="B38" s="79">
        <v>2012</v>
      </c>
      <c r="C38" s="79">
        <v>2397</v>
      </c>
      <c r="D38" s="79" t="s">
        <v>170</v>
      </c>
      <c r="E38" s="88" t="s">
        <v>68</v>
      </c>
      <c r="G38" s="79"/>
      <c r="H38" s="79"/>
      <c r="I38" s="80"/>
      <c r="J38" s="80"/>
      <c r="K38" s="80"/>
      <c r="L38" s="80"/>
      <c r="M38" s="80"/>
    </row>
    <row r="39" spans="1:13" x14ac:dyDescent="0.2">
      <c r="A39" s="87" t="s">
        <v>395</v>
      </c>
      <c r="B39" s="79">
        <v>2012</v>
      </c>
      <c r="C39" s="79">
        <v>4589</v>
      </c>
      <c r="D39" s="79" t="s">
        <v>170</v>
      </c>
      <c r="E39" s="88" t="s">
        <v>68</v>
      </c>
      <c r="G39" s="79"/>
      <c r="H39" s="79"/>
      <c r="I39" s="80"/>
      <c r="J39" s="80"/>
      <c r="K39" s="80"/>
      <c r="L39" s="80"/>
      <c r="M39" s="80"/>
    </row>
    <row r="40" spans="1:13" x14ac:dyDescent="0.2">
      <c r="A40" s="87" t="s">
        <v>395</v>
      </c>
      <c r="B40" s="79">
        <v>2013</v>
      </c>
      <c r="C40" s="79">
        <v>3659</v>
      </c>
      <c r="D40" s="79" t="s">
        <v>87</v>
      </c>
      <c r="E40" s="88" t="s">
        <v>65</v>
      </c>
      <c r="G40" s="79"/>
      <c r="H40" s="79"/>
      <c r="I40" s="80"/>
      <c r="J40" s="80"/>
      <c r="K40" s="80"/>
      <c r="L40" s="80"/>
      <c r="M40" s="80"/>
    </row>
    <row r="41" spans="1:13" x14ac:dyDescent="0.2">
      <c r="A41" s="87" t="s">
        <v>394</v>
      </c>
      <c r="B41" s="79">
        <v>2013</v>
      </c>
      <c r="C41" s="79">
        <v>9845</v>
      </c>
      <c r="D41" s="79" t="s">
        <v>87</v>
      </c>
      <c r="E41" s="88" t="s">
        <v>65</v>
      </c>
      <c r="G41" s="79"/>
      <c r="H41" s="79"/>
      <c r="I41" s="80"/>
      <c r="J41" s="80"/>
      <c r="K41" s="80"/>
      <c r="L41" s="80"/>
      <c r="M41" s="80"/>
    </row>
    <row r="42" spans="1:13" x14ac:dyDescent="0.2">
      <c r="A42" s="87" t="s">
        <v>399</v>
      </c>
      <c r="B42" s="79">
        <v>2013</v>
      </c>
      <c r="C42" s="79">
        <v>5683</v>
      </c>
      <c r="D42" s="79" t="s">
        <v>87</v>
      </c>
      <c r="E42" s="88" t="s">
        <v>66</v>
      </c>
      <c r="G42" s="79"/>
      <c r="H42" s="79"/>
      <c r="I42" s="80"/>
      <c r="J42" s="80"/>
      <c r="K42" s="80"/>
      <c r="L42" s="80"/>
      <c r="M42" s="80"/>
    </row>
    <row r="43" spans="1:13" x14ac:dyDescent="0.2">
      <c r="A43" s="87" t="s">
        <v>398</v>
      </c>
      <c r="B43" s="79">
        <v>2013</v>
      </c>
      <c r="C43" s="79">
        <v>3498</v>
      </c>
      <c r="D43" s="79" t="s">
        <v>87</v>
      </c>
      <c r="E43" s="88" t="s">
        <v>68</v>
      </c>
      <c r="G43" s="79"/>
      <c r="H43" s="79"/>
      <c r="I43" s="80"/>
      <c r="J43" s="80"/>
      <c r="K43" s="80"/>
      <c r="L43" s="80"/>
      <c r="M43" s="80"/>
    </row>
    <row r="44" spans="1:13" x14ac:dyDescent="0.2">
      <c r="A44" s="87" t="s">
        <v>395</v>
      </c>
      <c r="B44" s="79">
        <v>2014</v>
      </c>
      <c r="C44" s="79">
        <v>3457</v>
      </c>
      <c r="D44" s="79" t="s">
        <v>405</v>
      </c>
      <c r="E44" s="88" t="s">
        <v>65</v>
      </c>
      <c r="G44" s="79"/>
      <c r="H44" s="79"/>
      <c r="I44" s="80"/>
      <c r="J44" s="80"/>
      <c r="K44" s="80"/>
      <c r="L44" s="80"/>
      <c r="M44" s="80"/>
    </row>
    <row r="45" spans="1:13" x14ac:dyDescent="0.2">
      <c r="A45" s="87" t="s">
        <v>394</v>
      </c>
      <c r="B45" s="79">
        <v>2013</v>
      </c>
      <c r="C45" s="79">
        <v>5468</v>
      </c>
      <c r="D45" s="79" t="s">
        <v>405</v>
      </c>
      <c r="E45" s="88" t="s">
        <v>65</v>
      </c>
      <c r="G45" s="79"/>
      <c r="H45" s="79"/>
      <c r="I45" s="80"/>
      <c r="J45" s="80"/>
      <c r="K45" s="80"/>
      <c r="L45" s="80"/>
      <c r="M45" s="80"/>
    </row>
    <row r="46" spans="1:13" x14ac:dyDescent="0.2">
      <c r="A46" s="92" t="s">
        <v>397</v>
      </c>
      <c r="B46" s="79">
        <v>2014</v>
      </c>
      <c r="C46" s="79">
        <v>4568</v>
      </c>
      <c r="D46" s="79" t="s">
        <v>405</v>
      </c>
      <c r="E46" s="88" t="s">
        <v>66</v>
      </c>
      <c r="G46" s="79"/>
      <c r="H46" s="79"/>
      <c r="I46" s="80"/>
      <c r="J46" s="80"/>
      <c r="K46" s="80"/>
      <c r="L46" s="80"/>
      <c r="M46" s="80"/>
    </row>
    <row r="47" spans="1:13" x14ac:dyDescent="0.2">
      <c r="A47" s="87" t="s">
        <v>398</v>
      </c>
      <c r="B47" s="79">
        <v>2012</v>
      </c>
      <c r="C47" s="79">
        <v>2523</v>
      </c>
      <c r="D47" s="79" t="s">
        <v>405</v>
      </c>
      <c r="E47" s="88" t="s">
        <v>66</v>
      </c>
      <c r="G47" s="79"/>
      <c r="H47" s="79"/>
      <c r="I47" s="80"/>
      <c r="J47" s="80"/>
      <c r="K47" s="80"/>
      <c r="L47" s="80"/>
      <c r="M47" s="80"/>
    </row>
    <row r="48" spans="1:13" x14ac:dyDescent="0.2">
      <c r="A48" s="87" t="s">
        <v>395</v>
      </c>
      <c r="B48" s="79">
        <v>2013</v>
      </c>
      <c r="C48" s="79">
        <v>4368</v>
      </c>
      <c r="D48" s="79" t="s">
        <v>405</v>
      </c>
      <c r="E48" s="88" t="s">
        <v>66</v>
      </c>
      <c r="G48" s="79"/>
      <c r="H48" s="79"/>
      <c r="I48" s="80"/>
      <c r="J48" s="80"/>
      <c r="K48" s="80"/>
      <c r="L48" s="80"/>
      <c r="M48" s="80"/>
    </row>
    <row r="49" spans="1:13" x14ac:dyDescent="0.2">
      <c r="A49" s="93" t="s">
        <v>395</v>
      </c>
      <c r="B49" s="94">
        <v>2012</v>
      </c>
      <c r="C49" s="94">
        <v>6893</v>
      </c>
      <c r="D49" s="94" t="s">
        <v>405</v>
      </c>
      <c r="E49" s="95" t="s">
        <v>65</v>
      </c>
      <c r="G49" s="79"/>
      <c r="H49" s="79"/>
      <c r="I49" s="80"/>
      <c r="J49" s="80"/>
      <c r="K49" s="80"/>
      <c r="L49" s="80"/>
      <c r="M49" s="80"/>
    </row>
    <row r="50" spans="1:13" x14ac:dyDescent="0.2">
      <c r="G50" s="79"/>
      <c r="H50" s="79"/>
      <c r="I50" s="80"/>
      <c r="J50" s="80"/>
      <c r="K50" s="80"/>
      <c r="L50" s="80"/>
      <c r="M50" s="80"/>
    </row>
    <row r="51" spans="1:13" x14ac:dyDescent="0.2">
      <c r="A51" s="89" t="s">
        <v>62</v>
      </c>
      <c r="B51" s="90" t="s">
        <v>63</v>
      </c>
      <c r="C51" s="90" t="s">
        <v>53</v>
      </c>
      <c r="D51" s="90" t="s">
        <v>61</v>
      </c>
      <c r="E51" s="91" t="s">
        <v>64</v>
      </c>
      <c r="G51" s="79"/>
      <c r="H51" s="79"/>
      <c r="I51" s="79"/>
      <c r="J51" s="79"/>
      <c r="K51" s="79"/>
      <c r="L51" s="79"/>
      <c r="M51" s="79"/>
    </row>
    <row r="52" spans="1:13" x14ac:dyDescent="0.2">
      <c r="A52" s="87" t="s">
        <v>394</v>
      </c>
      <c r="B52" s="79">
        <v>2012</v>
      </c>
      <c r="C52" s="79">
        <v>3409</v>
      </c>
      <c r="D52" s="79" t="s">
        <v>400</v>
      </c>
      <c r="E52" s="88" t="s">
        <v>65</v>
      </c>
    </row>
    <row r="53" spans="1:13" x14ac:dyDescent="0.2">
      <c r="A53" s="87" t="s">
        <v>395</v>
      </c>
      <c r="B53" s="79">
        <v>2012</v>
      </c>
      <c r="C53" s="79">
        <v>5634</v>
      </c>
      <c r="D53" s="79" t="s">
        <v>400</v>
      </c>
      <c r="E53" s="88" t="s">
        <v>66</v>
      </c>
    </row>
    <row r="54" spans="1:13" x14ac:dyDescent="0.2">
      <c r="A54" s="92" t="s">
        <v>396</v>
      </c>
      <c r="B54" s="79">
        <v>2012</v>
      </c>
      <c r="C54" s="79">
        <v>3984</v>
      </c>
      <c r="D54" s="79" t="s">
        <v>400</v>
      </c>
      <c r="E54" s="88" t="s">
        <v>67</v>
      </c>
    </row>
    <row r="55" spans="1:13" x14ac:dyDescent="0.2">
      <c r="A55" s="87" t="s">
        <v>398</v>
      </c>
      <c r="B55" s="79">
        <v>2012</v>
      </c>
      <c r="C55" s="79">
        <v>2389</v>
      </c>
      <c r="D55" s="79" t="s">
        <v>400</v>
      </c>
      <c r="E55" s="88" t="s">
        <v>68</v>
      </c>
    </row>
    <row r="56" spans="1:13" x14ac:dyDescent="0.2">
      <c r="A56" s="87" t="s">
        <v>398</v>
      </c>
      <c r="B56" s="79">
        <v>2014</v>
      </c>
      <c r="C56" s="79">
        <v>1435</v>
      </c>
      <c r="D56" s="79" t="s">
        <v>170</v>
      </c>
      <c r="E56" s="88" t="s">
        <v>67</v>
      </c>
    </row>
    <row r="57" spans="1:13" x14ac:dyDescent="0.2">
      <c r="A57" s="92" t="s">
        <v>397</v>
      </c>
      <c r="B57" s="79">
        <v>2014</v>
      </c>
      <c r="C57" s="79">
        <v>4568</v>
      </c>
      <c r="D57" s="79" t="s">
        <v>170</v>
      </c>
      <c r="E57" s="88" t="s">
        <v>67</v>
      </c>
    </row>
    <row r="58" spans="1:13" x14ac:dyDescent="0.2">
      <c r="A58" s="87" t="s">
        <v>399</v>
      </c>
      <c r="B58" s="79">
        <v>2013</v>
      </c>
      <c r="C58" s="79">
        <v>5679</v>
      </c>
      <c r="D58" s="79" t="s">
        <v>170</v>
      </c>
      <c r="E58" s="88" t="s">
        <v>67</v>
      </c>
    </row>
    <row r="59" spans="1:13" x14ac:dyDescent="0.2">
      <c r="A59" s="87" t="s">
        <v>395</v>
      </c>
      <c r="B59" s="79">
        <v>2012</v>
      </c>
      <c r="C59" s="79">
        <v>6780</v>
      </c>
      <c r="D59" s="79" t="s">
        <v>170</v>
      </c>
      <c r="E59" s="88" t="s">
        <v>67</v>
      </c>
    </row>
    <row r="60" spans="1:13" x14ac:dyDescent="0.2">
      <c r="A60" s="92" t="s">
        <v>396</v>
      </c>
      <c r="B60" s="79">
        <v>2013</v>
      </c>
      <c r="C60" s="79">
        <v>3245</v>
      </c>
      <c r="D60" s="79" t="s">
        <v>170</v>
      </c>
      <c r="E60" s="88" t="s">
        <v>68</v>
      </c>
    </row>
    <row r="61" spans="1:13" x14ac:dyDescent="0.2">
      <c r="A61" s="87" t="s">
        <v>398</v>
      </c>
      <c r="B61" s="79">
        <v>2014</v>
      </c>
      <c r="C61" s="79">
        <v>3486</v>
      </c>
      <c r="D61" s="79" t="s">
        <v>170</v>
      </c>
      <c r="E61" s="88" t="s">
        <v>68</v>
      </c>
    </row>
    <row r="62" spans="1:13" x14ac:dyDescent="0.2">
      <c r="A62" s="87" t="s">
        <v>394</v>
      </c>
      <c r="B62" s="79">
        <v>2012</v>
      </c>
      <c r="C62" s="79">
        <v>2397</v>
      </c>
      <c r="D62" s="79" t="s">
        <v>170</v>
      </c>
      <c r="E62" s="88" t="s">
        <v>68</v>
      </c>
    </row>
    <row r="63" spans="1:13" x14ac:dyDescent="0.2">
      <c r="A63" s="87" t="s">
        <v>395</v>
      </c>
      <c r="B63" s="79">
        <v>2012</v>
      </c>
      <c r="C63" s="79">
        <v>4589</v>
      </c>
      <c r="D63" s="79" t="s">
        <v>170</v>
      </c>
      <c r="E63" s="88" t="s">
        <v>68</v>
      </c>
    </row>
    <row r="64" spans="1:13" x14ac:dyDescent="0.2">
      <c r="A64" s="87" t="s">
        <v>395</v>
      </c>
      <c r="B64" s="79">
        <v>2013</v>
      </c>
      <c r="C64" s="79">
        <v>3659</v>
      </c>
      <c r="D64" s="79" t="s">
        <v>87</v>
      </c>
      <c r="E64" s="88" t="s">
        <v>65</v>
      </c>
    </row>
    <row r="65" spans="1:5" x14ac:dyDescent="0.2">
      <c r="A65" s="87" t="s">
        <v>394</v>
      </c>
      <c r="B65" s="79">
        <v>2013</v>
      </c>
      <c r="C65" s="79">
        <v>9845</v>
      </c>
      <c r="D65" s="79" t="s">
        <v>87</v>
      </c>
      <c r="E65" s="88" t="s">
        <v>65</v>
      </c>
    </row>
    <row r="66" spans="1:5" x14ac:dyDescent="0.2">
      <c r="A66" s="87" t="s">
        <v>399</v>
      </c>
      <c r="B66" s="79">
        <v>2013</v>
      </c>
      <c r="C66" s="79">
        <v>5683</v>
      </c>
      <c r="D66" s="79" t="s">
        <v>87</v>
      </c>
      <c r="E66" s="88" t="s">
        <v>66</v>
      </c>
    </row>
    <row r="67" spans="1:5" x14ac:dyDescent="0.2">
      <c r="A67" s="87" t="s">
        <v>398</v>
      </c>
      <c r="B67" s="79">
        <v>2013</v>
      </c>
      <c r="C67" s="79">
        <v>3498</v>
      </c>
      <c r="D67" s="79" t="s">
        <v>87</v>
      </c>
      <c r="E67" s="88" t="s">
        <v>68</v>
      </c>
    </row>
    <row r="68" spans="1:5" x14ac:dyDescent="0.2">
      <c r="A68" s="87" t="s">
        <v>395</v>
      </c>
      <c r="B68" s="79">
        <v>2014</v>
      </c>
      <c r="C68" s="79">
        <v>3457</v>
      </c>
      <c r="D68" s="79" t="s">
        <v>405</v>
      </c>
      <c r="E68" s="88" t="s">
        <v>65</v>
      </c>
    </row>
    <row r="69" spans="1:5" x14ac:dyDescent="0.2">
      <c r="A69" s="87" t="s">
        <v>394</v>
      </c>
      <c r="B69" s="79">
        <v>2013</v>
      </c>
      <c r="C69" s="79">
        <v>5468</v>
      </c>
      <c r="D69" s="79" t="s">
        <v>405</v>
      </c>
      <c r="E69" s="88" t="s">
        <v>65</v>
      </c>
    </row>
    <row r="70" spans="1:5" x14ac:dyDescent="0.2">
      <c r="A70" s="92" t="s">
        <v>397</v>
      </c>
      <c r="B70" s="79">
        <v>2014</v>
      </c>
      <c r="C70" s="79">
        <v>4568</v>
      </c>
      <c r="D70" s="79" t="s">
        <v>405</v>
      </c>
      <c r="E70" s="88" t="s">
        <v>66</v>
      </c>
    </row>
    <row r="71" spans="1:5" x14ac:dyDescent="0.2">
      <c r="A71" s="87" t="s">
        <v>398</v>
      </c>
      <c r="B71" s="79">
        <v>2012</v>
      </c>
      <c r="C71" s="79">
        <v>2523</v>
      </c>
      <c r="D71" s="79" t="s">
        <v>405</v>
      </c>
      <c r="E71" s="88" t="s">
        <v>66</v>
      </c>
    </row>
    <row r="72" spans="1:5" x14ac:dyDescent="0.2">
      <c r="A72" s="87" t="s">
        <v>395</v>
      </c>
      <c r="B72" s="79">
        <v>2013</v>
      </c>
      <c r="C72" s="79">
        <v>4368</v>
      </c>
      <c r="D72" s="79" t="s">
        <v>405</v>
      </c>
      <c r="E72" s="88" t="s">
        <v>66</v>
      </c>
    </row>
    <row r="73" spans="1:5" x14ac:dyDescent="0.2">
      <c r="A73" s="93" t="s">
        <v>395</v>
      </c>
      <c r="B73" s="94">
        <v>2012</v>
      </c>
      <c r="C73" s="94">
        <v>6893</v>
      </c>
      <c r="D73" s="94" t="s">
        <v>405</v>
      </c>
      <c r="E73" s="95" t="s">
        <v>65</v>
      </c>
    </row>
    <row r="75" spans="1:5" x14ac:dyDescent="0.2">
      <c r="A75" s="89" t="s">
        <v>62</v>
      </c>
      <c r="B75" s="90" t="s">
        <v>63</v>
      </c>
      <c r="C75" s="90" t="s">
        <v>53</v>
      </c>
      <c r="D75" s="90" t="s">
        <v>61</v>
      </c>
      <c r="E75" s="91" t="s">
        <v>64</v>
      </c>
    </row>
    <row r="76" spans="1:5" x14ac:dyDescent="0.2">
      <c r="A76" s="87" t="s">
        <v>394</v>
      </c>
      <c r="B76" s="79">
        <v>2012</v>
      </c>
      <c r="C76" s="79">
        <v>3409</v>
      </c>
      <c r="D76" s="79" t="s">
        <v>400</v>
      </c>
      <c r="E76" s="88" t="s">
        <v>65</v>
      </c>
    </row>
    <row r="77" spans="1:5" x14ac:dyDescent="0.2">
      <c r="A77" s="87" t="s">
        <v>395</v>
      </c>
      <c r="B77" s="79">
        <v>2012</v>
      </c>
      <c r="C77" s="79">
        <v>5634</v>
      </c>
      <c r="D77" s="79" t="s">
        <v>400</v>
      </c>
      <c r="E77" s="88" t="s">
        <v>66</v>
      </c>
    </row>
    <row r="78" spans="1:5" x14ac:dyDescent="0.2">
      <c r="A78" s="92" t="s">
        <v>396</v>
      </c>
      <c r="B78" s="79">
        <v>2012</v>
      </c>
      <c r="C78" s="79">
        <v>3984</v>
      </c>
      <c r="D78" s="79" t="s">
        <v>400</v>
      </c>
      <c r="E78" s="88" t="s">
        <v>67</v>
      </c>
    </row>
    <row r="79" spans="1:5" x14ac:dyDescent="0.2">
      <c r="A79" s="87" t="s">
        <v>398</v>
      </c>
      <c r="B79" s="79">
        <v>2012</v>
      </c>
      <c r="C79" s="79">
        <v>2389</v>
      </c>
      <c r="D79" s="79" t="s">
        <v>400</v>
      </c>
      <c r="E79" s="88" t="s">
        <v>68</v>
      </c>
    </row>
    <row r="80" spans="1:5" x14ac:dyDescent="0.2">
      <c r="A80" s="87" t="s">
        <v>398</v>
      </c>
      <c r="B80" s="79">
        <v>2014</v>
      </c>
      <c r="C80" s="79">
        <v>1435</v>
      </c>
      <c r="D80" s="79" t="s">
        <v>170</v>
      </c>
      <c r="E80" s="88" t="s">
        <v>67</v>
      </c>
    </row>
    <row r="81" spans="1:5" x14ac:dyDescent="0.2">
      <c r="A81" s="92" t="s">
        <v>397</v>
      </c>
      <c r="B81" s="79">
        <v>2014</v>
      </c>
      <c r="C81" s="79">
        <v>4568</v>
      </c>
      <c r="D81" s="79" t="s">
        <v>170</v>
      </c>
      <c r="E81" s="88" t="s">
        <v>67</v>
      </c>
    </row>
    <row r="82" spans="1:5" x14ac:dyDescent="0.2">
      <c r="A82" s="87" t="s">
        <v>399</v>
      </c>
      <c r="B82" s="79">
        <v>2013</v>
      </c>
      <c r="C82" s="79">
        <v>5679</v>
      </c>
      <c r="D82" s="79" t="s">
        <v>170</v>
      </c>
      <c r="E82" s="88" t="s">
        <v>67</v>
      </c>
    </row>
    <row r="83" spans="1:5" x14ac:dyDescent="0.2">
      <c r="A83" s="87" t="s">
        <v>395</v>
      </c>
      <c r="B83" s="79">
        <v>2012</v>
      </c>
      <c r="C83" s="79">
        <v>6780</v>
      </c>
      <c r="D83" s="79" t="s">
        <v>170</v>
      </c>
      <c r="E83" s="88" t="s">
        <v>67</v>
      </c>
    </row>
    <row r="84" spans="1:5" x14ac:dyDescent="0.2">
      <c r="A84" s="92" t="s">
        <v>396</v>
      </c>
      <c r="B84" s="79">
        <v>2013</v>
      </c>
      <c r="C84" s="79">
        <v>3245</v>
      </c>
      <c r="D84" s="79" t="s">
        <v>170</v>
      </c>
      <c r="E84" s="88" t="s">
        <v>68</v>
      </c>
    </row>
    <row r="85" spans="1:5" x14ac:dyDescent="0.2">
      <c r="A85" s="87" t="s">
        <v>398</v>
      </c>
      <c r="B85" s="79">
        <v>2014</v>
      </c>
      <c r="C85" s="79">
        <v>3486</v>
      </c>
      <c r="D85" s="79" t="s">
        <v>170</v>
      </c>
      <c r="E85" s="88" t="s">
        <v>68</v>
      </c>
    </row>
    <row r="86" spans="1:5" x14ac:dyDescent="0.2">
      <c r="A86" s="87" t="s">
        <v>394</v>
      </c>
      <c r="B86" s="79">
        <v>2012</v>
      </c>
      <c r="C86" s="79">
        <v>2397</v>
      </c>
      <c r="D86" s="79" t="s">
        <v>170</v>
      </c>
      <c r="E86" s="88" t="s">
        <v>68</v>
      </c>
    </row>
    <row r="87" spans="1:5" x14ac:dyDescent="0.2">
      <c r="A87" s="87" t="s">
        <v>395</v>
      </c>
      <c r="B87" s="79">
        <v>2012</v>
      </c>
      <c r="C87" s="79">
        <v>4589</v>
      </c>
      <c r="D87" s="79" t="s">
        <v>170</v>
      </c>
      <c r="E87" s="88" t="s">
        <v>68</v>
      </c>
    </row>
    <row r="88" spans="1:5" x14ac:dyDescent="0.2">
      <c r="A88" s="87" t="s">
        <v>395</v>
      </c>
      <c r="B88" s="79">
        <v>2013</v>
      </c>
      <c r="C88" s="79">
        <v>3659</v>
      </c>
      <c r="D88" s="79" t="s">
        <v>87</v>
      </c>
      <c r="E88" s="88" t="s">
        <v>65</v>
      </c>
    </row>
    <row r="89" spans="1:5" x14ac:dyDescent="0.2">
      <c r="A89" s="87" t="s">
        <v>394</v>
      </c>
      <c r="B89" s="79">
        <v>2013</v>
      </c>
      <c r="C89" s="79">
        <v>9845</v>
      </c>
      <c r="D89" s="79" t="s">
        <v>87</v>
      </c>
      <c r="E89" s="88" t="s">
        <v>65</v>
      </c>
    </row>
    <row r="90" spans="1:5" x14ac:dyDescent="0.2">
      <c r="A90" s="87" t="s">
        <v>399</v>
      </c>
      <c r="B90" s="79">
        <v>2013</v>
      </c>
      <c r="C90" s="79">
        <v>5683</v>
      </c>
      <c r="D90" s="79" t="s">
        <v>87</v>
      </c>
      <c r="E90" s="88" t="s">
        <v>66</v>
      </c>
    </row>
    <row r="91" spans="1:5" x14ac:dyDescent="0.2">
      <c r="A91" s="87" t="s">
        <v>398</v>
      </c>
      <c r="B91" s="79">
        <v>2013</v>
      </c>
      <c r="C91" s="79">
        <v>3498</v>
      </c>
      <c r="D91" s="79" t="s">
        <v>87</v>
      </c>
      <c r="E91" s="88" t="s">
        <v>68</v>
      </c>
    </row>
    <row r="92" spans="1:5" x14ac:dyDescent="0.2">
      <c r="A92" s="87" t="s">
        <v>395</v>
      </c>
      <c r="B92" s="79">
        <v>2014</v>
      </c>
      <c r="C92" s="79">
        <v>3457</v>
      </c>
      <c r="D92" s="79" t="s">
        <v>405</v>
      </c>
      <c r="E92" s="88" t="s">
        <v>65</v>
      </c>
    </row>
    <row r="93" spans="1:5" x14ac:dyDescent="0.2">
      <c r="A93" s="87" t="s">
        <v>394</v>
      </c>
      <c r="B93" s="79">
        <v>2013</v>
      </c>
      <c r="C93" s="79">
        <v>5468</v>
      </c>
      <c r="D93" s="79" t="s">
        <v>405</v>
      </c>
      <c r="E93" s="88" t="s">
        <v>65</v>
      </c>
    </row>
    <row r="94" spans="1:5" x14ac:dyDescent="0.2">
      <c r="A94" s="92" t="s">
        <v>397</v>
      </c>
      <c r="B94" s="79">
        <v>2014</v>
      </c>
      <c r="C94" s="79">
        <v>4568</v>
      </c>
      <c r="D94" s="79" t="s">
        <v>405</v>
      </c>
      <c r="E94" s="88" t="s">
        <v>66</v>
      </c>
    </row>
    <row r="95" spans="1:5" x14ac:dyDescent="0.2">
      <c r="A95" s="87" t="s">
        <v>398</v>
      </c>
      <c r="B95" s="79">
        <v>2012</v>
      </c>
      <c r="C95" s="79">
        <v>2523</v>
      </c>
      <c r="D95" s="79" t="s">
        <v>405</v>
      </c>
      <c r="E95" s="88" t="s">
        <v>66</v>
      </c>
    </row>
    <row r="96" spans="1:5" x14ac:dyDescent="0.2">
      <c r="A96" s="87" t="s">
        <v>395</v>
      </c>
      <c r="B96" s="79">
        <v>2013</v>
      </c>
      <c r="C96" s="79">
        <v>4368</v>
      </c>
      <c r="D96" s="79" t="s">
        <v>405</v>
      </c>
      <c r="E96" s="88" t="s">
        <v>66</v>
      </c>
    </row>
    <row r="97" spans="1:5" x14ac:dyDescent="0.2">
      <c r="A97" s="93" t="s">
        <v>395</v>
      </c>
      <c r="B97" s="94">
        <v>2012</v>
      </c>
      <c r="C97" s="94">
        <v>6893</v>
      </c>
      <c r="D97" s="94" t="s">
        <v>405</v>
      </c>
      <c r="E97" s="95" t="s">
        <v>65</v>
      </c>
    </row>
  </sheetData>
  <customSheetViews>
    <customSheetView guid="{2EAD168D-A49E-4F5C-9970-5D520AF78882}" showPageBreaks="1" view="pageBreakPreview" topLeftCell="D1">
      <selection activeCell="D25" sqref="D25"/>
      <colBreaks count="1" manualBreakCount="1">
        <brk id="5" max="1048575" man="1"/>
      </colBreaks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 showPageBreaks="1" view="pageBreakPreview" topLeftCell="D1">
      <selection activeCell="D25" sqref="D25"/>
      <colBreaks count="1" manualBreakCount="1">
        <brk id="5" max="1048575" man="1"/>
      </colBreaks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mergeCells count="1">
    <mergeCell ref="A1:E1"/>
  </mergeCells>
  <phoneticPr fontId="0" type="noConversion"/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  <colBreaks count="1" manualBreakCount="1">
    <brk id="5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7"/>
  <sheetViews>
    <sheetView zoomScale="160" zoomScaleNormal="160" workbookViewId="0">
      <selection activeCell="C1" sqref="C1:C1048576"/>
    </sheetView>
  </sheetViews>
  <sheetFormatPr defaultColWidth="19.140625" defaultRowHeight="12.75" x14ac:dyDescent="0.2"/>
  <cols>
    <col min="1" max="2" width="19.140625" style="292"/>
    <col min="3" max="3" width="19.140625" style="308"/>
    <col min="4" max="16384" width="19.140625" style="292"/>
  </cols>
  <sheetData>
    <row r="1" spans="1:3" ht="15" x14ac:dyDescent="0.25">
      <c r="A1" s="295"/>
    </row>
    <row r="2" spans="1:3" x14ac:dyDescent="0.2">
      <c r="A2" s="292" t="s">
        <v>11</v>
      </c>
      <c r="C2" s="308" t="s">
        <v>471</v>
      </c>
    </row>
    <row r="3" spans="1:3" x14ac:dyDescent="0.2">
      <c r="A3" s="292" t="s">
        <v>414</v>
      </c>
      <c r="C3" s="308" t="s">
        <v>472</v>
      </c>
    </row>
    <row r="4" spans="1:3" x14ac:dyDescent="0.2">
      <c r="A4" s="292" t="s">
        <v>428</v>
      </c>
      <c r="C4" s="308" t="s">
        <v>473</v>
      </c>
    </row>
    <row r="5" spans="1:3" x14ac:dyDescent="0.2">
      <c r="A5" s="292" t="s">
        <v>429</v>
      </c>
    </row>
    <row r="6" spans="1:3" x14ac:dyDescent="0.2">
      <c r="A6" s="292" t="s">
        <v>430</v>
      </c>
    </row>
    <row r="7" spans="1:3" x14ac:dyDescent="0.2">
      <c r="A7" s="297" t="s">
        <v>11</v>
      </c>
    </row>
  </sheetData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4">
    <tabColor indexed="37"/>
  </sheetPr>
  <dimension ref="A1:B8"/>
  <sheetViews>
    <sheetView zoomScale="175" zoomScaleNormal="175" workbookViewId="0">
      <selection activeCell="B2" sqref="B2"/>
    </sheetView>
  </sheetViews>
  <sheetFormatPr defaultColWidth="9.140625" defaultRowHeight="12.75" x14ac:dyDescent="0.2"/>
  <cols>
    <col min="1" max="1" width="16.85546875" style="1" bestFit="1" customWidth="1"/>
    <col min="2" max="2" width="17.140625" style="6" customWidth="1"/>
    <col min="3" max="16384" width="9.140625" style="1"/>
  </cols>
  <sheetData>
    <row r="1" spans="1:2" x14ac:dyDescent="0.2">
      <c r="A1" s="2" t="s">
        <v>403</v>
      </c>
      <c r="B1" s="3">
        <v>4</v>
      </c>
    </row>
    <row r="2" spans="1:2" x14ac:dyDescent="0.2">
      <c r="A2" s="2" t="s">
        <v>0</v>
      </c>
      <c r="B2" s="3"/>
    </row>
    <row r="3" spans="1:2" x14ac:dyDescent="0.2">
      <c r="A3" s="1" t="s">
        <v>1</v>
      </c>
      <c r="B3" s="4"/>
    </row>
    <row r="4" spans="1:2" x14ac:dyDescent="0.2">
      <c r="A4" s="1" t="s">
        <v>2</v>
      </c>
      <c r="B4" s="5">
        <v>100000</v>
      </c>
    </row>
    <row r="5" spans="1:2" x14ac:dyDescent="0.2">
      <c r="A5" s="1" t="s">
        <v>404</v>
      </c>
      <c r="B5" s="5">
        <v>400000</v>
      </c>
    </row>
    <row r="6" spans="1:2" x14ac:dyDescent="0.2">
      <c r="A6" s="1" t="s">
        <v>3</v>
      </c>
      <c r="B6" s="5">
        <v>500000</v>
      </c>
    </row>
    <row r="7" spans="1:2" x14ac:dyDescent="0.2">
      <c r="A7" s="1" t="s">
        <v>4</v>
      </c>
      <c r="B7" s="5">
        <f>B2*B3</f>
        <v>0</v>
      </c>
    </row>
    <row r="8" spans="1:2" x14ac:dyDescent="0.2">
      <c r="A8" s="1" t="s">
        <v>5</v>
      </c>
      <c r="B8" s="3">
        <f>B7-B6</f>
        <v>-500000</v>
      </c>
    </row>
  </sheetData>
  <sheetProtection selectLockedCells="1" selectUnlockedCells="1"/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5"/>
  <dimension ref="A1:L19"/>
  <sheetViews>
    <sheetView workbookViewId="0">
      <selection activeCell="J18" sqref="J18"/>
    </sheetView>
  </sheetViews>
  <sheetFormatPr defaultRowHeight="12.75" x14ac:dyDescent="0.2"/>
  <cols>
    <col min="2" max="2" width="13.85546875" bestFit="1" customWidth="1"/>
    <col min="3" max="3" width="8" style="70" bestFit="1" customWidth="1"/>
    <col min="5" max="5" width="10.7109375" style="72" bestFit="1" customWidth="1"/>
    <col min="6" max="6" width="12" customWidth="1"/>
    <col min="7" max="7" width="28" bestFit="1" customWidth="1"/>
    <col min="8" max="8" width="10.28515625" bestFit="1" customWidth="1"/>
    <col min="9" max="9" width="10.42578125" bestFit="1" customWidth="1"/>
    <col min="10" max="10" width="9.7109375" bestFit="1" customWidth="1"/>
    <col min="11" max="11" width="10.28515625" bestFit="1" customWidth="1"/>
    <col min="12" max="12" width="10.42578125" bestFit="1" customWidth="1"/>
  </cols>
  <sheetData>
    <row r="1" spans="1:12" x14ac:dyDescent="0.2">
      <c r="A1" s="13" t="s">
        <v>113</v>
      </c>
    </row>
    <row r="2" spans="1:12" x14ac:dyDescent="0.2">
      <c r="A2" s="13" t="s">
        <v>84</v>
      </c>
      <c r="B2" s="13" t="s">
        <v>62</v>
      </c>
      <c r="C2" s="71" t="s">
        <v>114</v>
      </c>
      <c r="D2" s="13" t="s">
        <v>115</v>
      </c>
      <c r="E2" s="73" t="s">
        <v>50</v>
      </c>
      <c r="K2" s="277"/>
    </row>
    <row r="3" spans="1:12" x14ac:dyDescent="0.2">
      <c r="A3" s="74">
        <v>37592</v>
      </c>
      <c r="B3" s="12" t="s">
        <v>116</v>
      </c>
      <c r="C3" s="75">
        <v>9.5</v>
      </c>
      <c r="D3" s="12">
        <v>100</v>
      </c>
      <c r="E3" s="76">
        <f>SUM(C3*D3)</f>
        <v>950</v>
      </c>
      <c r="K3" s="277"/>
    </row>
    <row r="4" spans="1:12" x14ac:dyDescent="0.2">
      <c r="A4" s="74">
        <v>37592</v>
      </c>
      <c r="B4" s="12" t="s">
        <v>117</v>
      </c>
      <c r="C4" s="75">
        <v>10.5</v>
      </c>
      <c r="D4" s="12">
        <v>100</v>
      </c>
      <c r="E4" s="76">
        <f t="shared" ref="E4:E15" si="0">SUM(C4*D4)</f>
        <v>1050</v>
      </c>
      <c r="F4" s="46"/>
      <c r="G4" t="s">
        <v>119</v>
      </c>
      <c r="H4" t="s">
        <v>376</v>
      </c>
      <c r="K4" s="278">
        <f>SUMIF(B3:B15,"celebes",E3:E15)</f>
        <v>4165</v>
      </c>
    </row>
    <row r="5" spans="1:12" x14ac:dyDescent="0.2">
      <c r="A5" s="74">
        <v>37593</v>
      </c>
      <c r="B5" s="12" t="s">
        <v>117</v>
      </c>
      <c r="C5" s="75">
        <v>10.5</v>
      </c>
      <c r="D5" s="12">
        <v>200</v>
      </c>
      <c r="E5" s="76">
        <f t="shared" si="0"/>
        <v>2100</v>
      </c>
      <c r="F5" s="46"/>
      <c r="G5" t="s">
        <v>120</v>
      </c>
      <c r="H5" s="276" t="s">
        <v>365</v>
      </c>
      <c r="K5" s="277">
        <f>COUNTIF(B3:B15,"celebes")</f>
        <v>5</v>
      </c>
    </row>
    <row r="6" spans="1:12" x14ac:dyDescent="0.2">
      <c r="A6" s="74">
        <v>37593</v>
      </c>
      <c r="B6" s="281" t="s">
        <v>118</v>
      </c>
      <c r="C6" s="282">
        <v>10.5</v>
      </c>
      <c r="D6" s="281">
        <v>150</v>
      </c>
      <c r="E6" s="76">
        <f t="shared" si="0"/>
        <v>1575</v>
      </c>
      <c r="F6" s="46"/>
      <c r="G6" s="46" t="s">
        <v>372</v>
      </c>
      <c r="H6" s="276" t="s">
        <v>366</v>
      </c>
      <c r="K6" s="279">
        <f>AVERAGEIF(B3:B15,"Celebes",E3:E15)</f>
        <v>833</v>
      </c>
      <c r="L6" s="280">
        <f>K4/K5</f>
        <v>833</v>
      </c>
    </row>
    <row r="7" spans="1:12" x14ac:dyDescent="0.2">
      <c r="A7" s="74">
        <v>37593</v>
      </c>
      <c r="B7" s="12" t="s">
        <v>117</v>
      </c>
      <c r="C7" s="75">
        <v>10.5</v>
      </c>
      <c r="D7" s="12">
        <v>45</v>
      </c>
      <c r="E7" s="76">
        <f t="shared" si="0"/>
        <v>472.5</v>
      </c>
      <c r="H7" s="276" t="s">
        <v>377</v>
      </c>
      <c r="K7" s="277"/>
    </row>
    <row r="8" spans="1:12" x14ac:dyDescent="0.2">
      <c r="A8" s="74">
        <v>37593</v>
      </c>
      <c r="B8" s="12" t="s">
        <v>117</v>
      </c>
      <c r="C8" s="75">
        <v>10.5</v>
      </c>
      <c r="D8" s="12">
        <v>55</v>
      </c>
      <c r="E8" s="76">
        <f t="shared" si="0"/>
        <v>577.5</v>
      </c>
      <c r="F8" s="46"/>
      <c r="G8" s="46" t="s">
        <v>367</v>
      </c>
      <c r="H8" s="276" t="s">
        <v>376</v>
      </c>
      <c r="K8" s="278">
        <f>SUMIF(B3:B15,"tanzania",E3:E15)</f>
        <v>4200</v>
      </c>
    </row>
    <row r="9" spans="1:12" x14ac:dyDescent="0.2">
      <c r="A9" s="74">
        <v>37594</v>
      </c>
      <c r="B9" s="12" t="s">
        <v>116</v>
      </c>
      <c r="C9" s="75">
        <v>9.5</v>
      </c>
      <c r="D9" s="12">
        <v>90</v>
      </c>
      <c r="E9" s="76">
        <f t="shared" si="0"/>
        <v>855</v>
      </c>
      <c r="F9" s="46"/>
      <c r="G9" t="s">
        <v>121</v>
      </c>
      <c r="H9" s="276" t="s">
        <v>365</v>
      </c>
      <c r="K9" s="277">
        <f>COUNTIF(B3:B15,"tanzania")</f>
        <v>4</v>
      </c>
    </row>
    <row r="10" spans="1:12" x14ac:dyDescent="0.2">
      <c r="A10" s="74">
        <v>37594</v>
      </c>
      <c r="B10" s="281" t="s">
        <v>118</v>
      </c>
      <c r="C10" s="282">
        <v>9.25</v>
      </c>
      <c r="D10" s="281">
        <v>80</v>
      </c>
      <c r="E10" s="76">
        <f t="shared" si="0"/>
        <v>740</v>
      </c>
      <c r="F10" s="46"/>
      <c r="G10" s="46" t="s">
        <v>368</v>
      </c>
      <c r="H10" s="276" t="s">
        <v>366</v>
      </c>
      <c r="K10" s="279">
        <f>AVERAGEIF(B3:B15,"tanzania",E3:E15)</f>
        <v>1050</v>
      </c>
      <c r="L10" s="280">
        <f>K8/K9</f>
        <v>1050</v>
      </c>
    </row>
    <row r="11" spans="1:12" x14ac:dyDescent="0.2">
      <c r="A11" s="74">
        <v>37594</v>
      </c>
      <c r="B11" s="281" t="s">
        <v>118</v>
      </c>
      <c r="C11" s="75">
        <v>9.25</v>
      </c>
      <c r="D11" s="12">
        <v>60</v>
      </c>
      <c r="E11" s="76">
        <f t="shared" si="0"/>
        <v>555</v>
      </c>
      <c r="H11" s="276" t="s">
        <v>377</v>
      </c>
      <c r="K11" s="277"/>
    </row>
    <row r="12" spans="1:12" x14ac:dyDescent="0.2">
      <c r="A12" s="74">
        <v>37595</v>
      </c>
      <c r="B12" s="281" t="s">
        <v>118</v>
      </c>
      <c r="C12" s="282">
        <v>9.25</v>
      </c>
      <c r="D12" s="281">
        <v>95</v>
      </c>
      <c r="E12" s="76">
        <f t="shared" si="0"/>
        <v>878.75</v>
      </c>
      <c r="F12" s="46"/>
      <c r="G12" s="46" t="s">
        <v>373</v>
      </c>
      <c r="H12" s="276" t="s">
        <v>376</v>
      </c>
      <c r="K12" s="278">
        <f>SUMIF(B3:B15,"santo domingo",E3:E15)</f>
        <v>4180</v>
      </c>
    </row>
    <row r="13" spans="1:12" x14ac:dyDescent="0.2">
      <c r="A13" s="74">
        <v>37596</v>
      </c>
      <c r="B13" s="12" t="s">
        <v>116</v>
      </c>
      <c r="C13" s="75">
        <v>9.5</v>
      </c>
      <c r="D13" s="12">
        <v>150</v>
      </c>
      <c r="E13" s="76">
        <f t="shared" si="0"/>
        <v>1425</v>
      </c>
      <c r="F13" s="46"/>
      <c r="G13" s="46" t="s">
        <v>374</v>
      </c>
      <c r="H13" s="276" t="s">
        <v>365</v>
      </c>
      <c r="K13" s="277">
        <f>COUNTIF(B3:B15,"santo domingo")</f>
        <v>4</v>
      </c>
    </row>
    <row r="14" spans="1:12" x14ac:dyDescent="0.2">
      <c r="A14" s="74">
        <v>37597</v>
      </c>
      <c r="B14" s="12" t="s">
        <v>116</v>
      </c>
      <c r="C14" s="75">
        <v>9.5</v>
      </c>
      <c r="D14" s="12">
        <v>100</v>
      </c>
      <c r="E14" s="76">
        <f t="shared" si="0"/>
        <v>950</v>
      </c>
      <c r="F14" s="46"/>
      <c r="G14" s="46" t="s">
        <v>375</v>
      </c>
      <c r="H14" s="276" t="s">
        <v>366</v>
      </c>
      <c r="K14" s="280">
        <f>AVERAGEIF(B3:B15,"santo domingo",E3:E15)</f>
        <v>1045</v>
      </c>
      <c r="L14" s="280">
        <f>K12/K13</f>
        <v>1045</v>
      </c>
    </row>
    <row r="15" spans="1:12" x14ac:dyDescent="0.2">
      <c r="A15" s="74">
        <v>37598</v>
      </c>
      <c r="B15" s="281" t="s">
        <v>118</v>
      </c>
      <c r="C15" s="75">
        <v>9.25</v>
      </c>
      <c r="D15" s="12">
        <v>45</v>
      </c>
      <c r="E15" s="76">
        <f t="shared" si="0"/>
        <v>416.25</v>
      </c>
    </row>
    <row r="17" spans="6:10" x14ac:dyDescent="0.2">
      <c r="F17" s="46" t="s">
        <v>369</v>
      </c>
      <c r="G17" s="46" t="s">
        <v>378</v>
      </c>
      <c r="H17">
        <f>SUMIFS($E$3:$E$15,$B$3:$B$15,"celebes",Lbs,"&gt;60")</f>
        <v>3193.75</v>
      </c>
      <c r="I17" s="280">
        <f>K4+K8</f>
        <v>8365</v>
      </c>
    </row>
    <row r="18" spans="6:10" x14ac:dyDescent="0.2">
      <c r="F18" s="46" t="s">
        <v>370</v>
      </c>
      <c r="G18" s="46" t="s">
        <v>378</v>
      </c>
      <c r="H18" s="276">
        <f>COUNTIFS(B3:B15,"celebes",Lbs,"&gt;60")</f>
        <v>3</v>
      </c>
      <c r="J18" s="283">
        <f>(E6+E10+E12)/3</f>
        <v>1064.5833333333333</v>
      </c>
    </row>
    <row r="19" spans="6:10" x14ac:dyDescent="0.2">
      <c r="F19" s="46" t="s">
        <v>371</v>
      </c>
      <c r="G19" s="46" t="s">
        <v>378</v>
      </c>
      <c r="H19" s="276">
        <f>AVERAGEIFS($E$3:$E$15,$B$3:$B$15,"celebes",Lbs,"&gt;60")</f>
        <v>1064.5833333333333</v>
      </c>
    </row>
  </sheetData>
  <customSheetViews>
    <customSheetView guid="{2EAD168D-A49E-4F5C-9970-5D520AF78882}">
      <selection activeCell="F18" sqref="F18"/>
      <pageMargins left="0.75" right="0.75" top="1" bottom="1" header="0.5" footer="0.5"/>
      <headerFooter alignWithMargins="0"/>
    </customSheetView>
    <customSheetView guid="{012EE92B-5C34-485E-A330-68EB9B7C96C6}">
      <selection activeCell="K5" sqref="K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6"/>
  <dimension ref="A1:L19"/>
  <sheetViews>
    <sheetView workbookViewId="0">
      <selection activeCell="G6" sqref="G6"/>
    </sheetView>
  </sheetViews>
  <sheetFormatPr defaultColWidth="8.85546875" defaultRowHeight="12.75" x14ac:dyDescent="0.2"/>
  <cols>
    <col min="1" max="1" width="8.85546875" style="276"/>
    <col min="2" max="2" width="13.85546875" style="276" bestFit="1" customWidth="1"/>
    <col min="3" max="3" width="8" style="70" bestFit="1" customWidth="1"/>
    <col min="4" max="4" width="8.85546875" style="276"/>
    <col min="5" max="5" width="10.7109375" style="72" bestFit="1" customWidth="1"/>
    <col min="6" max="6" width="12" style="276" customWidth="1"/>
    <col min="7" max="7" width="14.42578125" style="276" customWidth="1"/>
    <col min="8" max="8" width="24.42578125" style="276" customWidth="1"/>
    <col min="9" max="9" width="10.42578125" style="276" bestFit="1" customWidth="1"/>
    <col min="10" max="10" width="9.7109375" style="276" bestFit="1" customWidth="1"/>
    <col min="11" max="11" width="10.28515625" style="276" bestFit="1" customWidth="1"/>
    <col min="12" max="12" width="10.42578125" style="276" bestFit="1" customWidth="1"/>
    <col min="13" max="16384" width="8.85546875" style="276"/>
  </cols>
  <sheetData>
    <row r="1" spans="1:12" x14ac:dyDescent="0.2">
      <c r="A1" s="13" t="s">
        <v>113</v>
      </c>
    </row>
    <row r="2" spans="1:12" x14ac:dyDescent="0.2">
      <c r="A2" s="13" t="s">
        <v>84</v>
      </c>
      <c r="B2" s="13" t="s">
        <v>62</v>
      </c>
      <c r="C2" s="71" t="s">
        <v>114</v>
      </c>
      <c r="D2" s="13" t="s">
        <v>115</v>
      </c>
      <c r="E2" s="73" t="s">
        <v>50</v>
      </c>
      <c r="K2" s="277"/>
    </row>
    <row r="3" spans="1:12" x14ac:dyDescent="0.2">
      <c r="A3" s="74">
        <v>37592</v>
      </c>
      <c r="B3" s="12" t="s">
        <v>116</v>
      </c>
      <c r="C3" s="75">
        <v>9.5</v>
      </c>
      <c r="D3" s="12">
        <v>100</v>
      </c>
      <c r="E3" s="76">
        <f>SUM(C3*D3)</f>
        <v>950</v>
      </c>
      <c r="G3" s="46" t="s">
        <v>380</v>
      </c>
      <c r="H3" s="46" t="s">
        <v>379</v>
      </c>
      <c r="I3" s="276">
        <f>SUMIFS($E$3:$E$15,$B$3:$B$15,"celebes",Lbs,"&gt;60")</f>
        <v>3193.75</v>
      </c>
      <c r="K3" s="277"/>
    </row>
    <row r="4" spans="1:12" x14ac:dyDescent="0.2">
      <c r="A4" s="74">
        <v>37592</v>
      </c>
      <c r="B4" s="12" t="s">
        <v>117</v>
      </c>
      <c r="C4" s="75">
        <v>10.5</v>
      </c>
      <c r="D4" s="12">
        <v>100</v>
      </c>
      <c r="E4" s="76">
        <f t="shared" ref="E4:E15" si="0">SUM(C4*D4)</f>
        <v>1050</v>
      </c>
      <c r="F4" s="46"/>
      <c r="G4" s="46" t="s">
        <v>381</v>
      </c>
      <c r="H4" s="46" t="s">
        <v>379</v>
      </c>
      <c r="I4" s="276">
        <f>COUNTIFS(B3:B15,"celebes",Lbs,"&gt;60")</f>
        <v>3</v>
      </c>
      <c r="K4" s="278"/>
    </row>
    <row r="5" spans="1:12" x14ac:dyDescent="0.2">
      <c r="A5" s="74">
        <v>37593</v>
      </c>
      <c r="B5" s="12" t="s">
        <v>117</v>
      </c>
      <c r="C5" s="75">
        <v>10.5</v>
      </c>
      <c r="D5" s="12">
        <v>200</v>
      </c>
      <c r="E5" s="76">
        <f t="shared" si="0"/>
        <v>2100</v>
      </c>
      <c r="F5" s="46"/>
      <c r="G5" s="46" t="s">
        <v>382</v>
      </c>
      <c r="H5" s="46" t="s">
        <v>379</v>
      </c>
      <c r="I5" s="276">
        <f>AVERAGEIFS($E$3:$E$15,$B$3:$B$15,"celebes",Lbs,"&gt;60")</f>
        <v>1064.5833333333333</v>
      </c>
      <c r="K5" s="277"/>
    </row>
    <row r="6" spans="1:12" x14ac:dyDescent="0.2">
      <c r="A6" s="74">
        <v>37593</v>
      </c>
      <c r="B6" s="281" t="s">
        <v>118</v>
      </c>
      <c r="C6" s="282">
        <v>10.5</v>
      </c>
      <c r="D6" s="281">
        <v>150</v>
      </c>
      <c r="E6" s="76">
        <f t="shared" si="0"/>
        <v>1575</v>
      </c>
      <c r="F6" s="46"/>
      <c r="G6" s="46"/>
      <c r="K6" s="279"/>
      <c r="L6" s="280"/>
    </row>
    <row r="7" spans="1:12" x14ac:dyDescent="0.2">
      <c r="A7" s="74">
        <v>37593</v>
      </c>
      <c r="B7" s="12" t="s">
        <v>117</v>
      </c>
      <c r="C7" s="75">
        <v>10.5</v>
      </c>
      <c r="D7" s="12">
        <v>45</v>
      </c>
      <c r="E7" s="76">
        <f t="shared" si="0"/>
        <v>472.5</v>
      </c>
      <c r="K7" s="277"/>
    </row>
    <row r="8" spans="1:12" x14ac:dyDescent="0.2">
      <c r="A8" s="74">
        <v>37593</v>
      </c>
      <c r="B8" s="12" t="s">
        <v>117</v>
      </c>
      <c r="C8" s="75">
        <v>10.5</v>
      </c>
      <c r="D8" s="12">
        <v>55</v>
      </c>
      <c r="E8" s="76">
        <f t="shared" si="0"/>
        <v>577.5</v>
      </c>
      <c r="F8" s="46"/>
      <c r="G8" s="46"/>
      <c r="K8" s="278"/>
    </row>
    <row r="9" spans="1:12" x14ac:dyDescent="0.2">
      <c r="A9" s="74">
        <v>37594</v>
      </c>
      <c r="B9" s="12" t="s">
        <v>116</v>
      </c>
      <c r="C9" s="75">
        <v>9.5</v>
      </c>
      <c r="D9" s="12">
        <v>90</v>
      </c>
      <c r="E9" s="76">
        <f t="shared" si="0"/>
        <v>855</v>
      </c>
      <c r="F9" s="46"/>
      <c r="K9" s="277"/>
    </row>
    <row r="10" spans="1:12" x14ac:dyDescent="0.2">
      <c r="A10" s="74">
        <v>37594</v>
      </c>
      <c r="B10" s="281" t="s">
        <v>118</v>
      </c>
      <c r="C10" s="282">
        <v>9.25</v>
      </c>
      <c r="D10" s="281">
        <v>80</v>
      </c>
      <c r="E10" s="76">
        <f t="shared" si="0"/>
        <v>740</v>
      </c>
      <c r="F10" s="46"/>
      <c r="G10" s="46"/>
      <c r="K10" s="279"/>
      <c r="L10" s="280"/>
    </row>
    <row r="11" spans="1:12" x14ac:dyDescent="0.2">
      <c r="A11" s="74">
        <v>37594</v>
      </c>
      <c r="B11" s="281" t="s">
        <v>118</v>
      </c>
      <c r="C11" s="75">
        <v>9.25</v>
      </c>
      <c r="D11" s="12">
        <v>60</v>
      </c>
      <c r="E11" s="76">
        <f t="shared" si="0"/>
        <v>555</v>
      </c>
      <c r="K11" s="277"/>
    </row>
    <row r="12" spans="1:12" x14ac:dyDescent="0.2">
      <c r="A12" s="74">
        <v>37595</v>
      </c>
      <c r="B12" s="281" t="s">
        <v>118</v>
      </c>
      <c r="C12" s="282">
        <v>9.25</v>
      </c>
      <c r="D12" s="281">
        <v>95</v>
      </c>
      <c r="E12" s="76">
        <f t="shared" si="0"/>
        <v>878.75</v>
      </c>
      <c r="F12" s="46"/>
      <c r="G12" s="46"/>
      <c r="K12" s="278"/>
    </row>
    <row r="13" spans="1:12" x14ac:dyDescent="0.2">
      <c r="A13" s="74">
        <v>37596</v>
      </c>
      <c r="B13" s="12" t="s">
        <v>116</v>
      </c>
      <c r="C13" s="75">
        <v>9.5</v>
      </c>
      <c r="D13" s="12">
        <v>150</v>
      </c>
      <c r="E13" s="76">
        <f t="shared" si="0"/>
        <v>1425</v>
      </c>
      <c r="F13" s="46"/>
      <c r="G13" s="46"/>
      <c r="K13" s="277"/>
    </row>
    <row r="14" spans="1:12" x14ac:dyDescent="0.2">
      <c r="A14" s="74">
        <v>37597</v>
      </c>
      <c r="B14" s="12" t="s">
        <v>116</v>
      </c>
      <c r="C14" s="75">
        <v>9.5</v>
      </c>
      <c r="D14" s="12">
        <v>100</v>
      </c>
      <c r="E14" s="76">
        <f t="shared" si="0"/>
        <v>950</v>
      </c>
      <c r="F14" s="46"/>
      <c r="G14" s="46"/>
      <c r="K14" s="280"/>
      <c r="L14" s="280"/>
    </row>
    <row r="15" spans="1:12" x14ac:dyDescent="0.2">
      <c r="A15" s="74">
        <v>37598</v>
      </c>
      <c r="B15" s="281" t="s">
        <v>118</v>
      </c>
      <c r="C15" s="75">
        <v>9.25</v>
      </c>
      <c r="D15" s="12">
        <v>45</v>
      </c>
      <c r="E15" s="76">
        <f t="shared" si="0"/>
        <v>416.25</v>
      </c>
    </row>
    <row r="17" spans="6:10" x14ac:dyDescent="0.2">
      <c r="F17" s="46" t="s">
        <v>369</v>
      </c>
      <c r="G17" s="46" t="s">
        <v>378</v>
      </c>
      <c r="H17" s="276">
        <f>SUMIFS($E$3:$E$15,$B$3:$B$15,"celebes",Lbs,"&gt;60")</f>
        <v>3193.75</v>
      </c>
      <c r="I17" s="280"/>
    </row>
    <row r="18" spans="6:10" x14ac:dyDescent="0.2">
      <c r="F18" s="46" t="s">
        <v>370</v>
      </c>
      <c r="G18" s="46" t="s">
        <v>378</v>
      </c>
      <c r="H18" s="276">
        <f>COUNTIFS(B3:B15,"celebes",Lbs,"&gt;60")</f>
        <v>3</v>
      </c>
      <c r="J18" s="283"/>
    </row>
    <row r="19" spans="6:10" x14ac:dyDescent="0.2">
      <c r="F19" s="46" t="s">
        <v>371</v>
      </c>
      <c r="G19" s="46" t="s">
        <v>378</v>
      </c>
      <c r="H19" s="276">
        <f>AVERAGEIFS($E$3:$E$15,$B$3:$B$15,"celebes",Lbs,"&gt;60")</f>
        <v>1064.5833333333333</v>
      </c>
    </row>
  </sheetData>
  <pageMargins left="0.75" right="0.75" top="1" bottom="1" header="0.5" footer="0.5"/>
  <headerFooter alignWithMargins="0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7"/>
  <dimension ref="A1:E5"/>
  <sheetViews>
    <sheetView workbookViewId="0">
      <selection activeCell="D25" sqref="D25"/>
    </sheetView>
  </sheetViews>
  <sheetFormatPr defaultRowHeight="12.75" x14ac:dyDescent="0.2"/>
  <cols>
    <col min="1" max="1" width="15" bestFit="1" customWidth="1"/>
    <col min="2" max="4" width="12.28515625" bestFit="1" customWidth="1"/>
    <col min="5" max="5" width="11.28515625" bestFit="1" customWidth="1"/>
  </cols>
  <sheetData>
    <row r="1" spans="1:5" ht="13.5" thickBot="1" x14ac:dyDescent="0.25"/>
    <row r="2" spans="1:5" ht="16.5" thickBot="1" x14ac:dyDescent="0.3">
      <c r="A2" s="112" t="s">
        <v>143</v>
      </c>
      <c r="B2" s="113">
        <v>2000</v>
      </c>
      <c r="C2" s="113">
        <v>2001</v>
      </c>
      <c r="D2" s="113">
        <v>2002</v>
      </c>
      <c r="E2" s="114">
        <v>2003</v>
      </c>
    </row>
    <row r="3" spans="1:5" ht="15.75" x14ac:dyDescent="0.25">
      <c r="A3" s="115" t="s">
        <v>144</v>
      </c>
      <c r="B3" s="116">
        <v>56000</v>
      </c>
      <c r="C3" s="116">
        <v>21000</v>
      </c>
      <c r="D3" s="116">
        <v>89562</v>
      </c>
      <c r="E3" s="117">
        <v>12543</v>
      </c>
    </row>
    <row r="4" spans="1:5" ht="15.75" x14ac:dyDescent="0.25">
      <c r="A4" s="115" t="s">
        <v>145</v>
      </c>
      <c r="B4" s="118">
        <v>87542</v>
      </c>
      <c r="C4" s="118">
        <v>96523</v>
      </c>
      <c r="D4" s="118">
        <v>54122</v>
      </c>
      <c r="E4" s="119">
        <v>44457</v>
      </c>
    </row>
    <row r="5" spans="1:5" ht="16.5" thickBot="1" x14ac:dyDescent="0.3">
      <c r="A5" s="120" t="s">
        <v>146</v>
      </c>
      <c r="B5" s="121">
        <f>SUM(B2:B4)</f>
        <v>145542</v>
      </c>
      <c r="C5" s="121">
        <f>SUM(C2:C4)</f>
        <v>119524</v>
      </c>
      <c r="D5" s="121">
        <f>SUM(D2:D4)</f>
        <v>145686</v>
      </c>
      <c r="E5" s="122">
        <f>SUM(E2:E4)</f>
        <v>59003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A7"/>
  <sheetViews>
    <sheetView zoomScale="160" zoomScaleNormal="160" workbookViewId="0">
      <selection activeCell="E18" sqref="E18"/>
    </sheetView>
  </sheetViews>
  <sheetFormatPr defaultColWidth="19.140625" defaultRowHeight="12.75" x14ac:dyDescent="0.2"/>
  <cols>
    <col min="1" max="16384" width="19.140625" style="292"/>
  </cols>
  <sheetData>
    <row r="1" spans="1:1" ht="15" x14ac:dyDescent="0.25">
      <c r="A1" s="295"/>
    </row>
    <row r="2" spans="1:1" x14ac:dyDescent="0.2">
      <c r="A2" s="292" t="s">
        <v>11</v>
      </c>
    </row>
    <row r="3" spans="1:1" x14ac:dyDescent="0.2">
      <c r="A3" s="292" t="s">
        <v>414</v>
      </c>
    </row>
    <row r="4" spans="1:1" x14ac:dyDescent="0.2">
      <c r="A4" s="292" t="s">
        <v>428</v>
      </c>
    </row>
    <row r="5" spans="1:1" x14ac:dyDescent="0.2">
      <c r="A5" s="292" t="s">
        <v>429</v>
      </c>
    </row>
    <row r="6" spans="1:1" x14ac:dyDescent="0.2">
      <c r="A6" s="292" t="s">
        <v>430</v>
      </c>
    </row>
    <row r="7" spans="1:1" x14ac:dyDescent="0.2">
      <c r="A7" s="297" t="s">
        <v>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7"/>
  <sheetViews>
    <sheetView zoomScale="160" zoomScaleNormal="160" workbookViewId="0">
      <selection activeCell="D8" sqref="D8"/>
    </sheetView>
  </sheetViews>
  <sheetFormatPr defaultColWidth="19.140625" defaultRowHeight="12.75" x14ac:dyDescent="0.2"/>
  <cols>
    <col min="1" max="16384" width="19.140625" style="292"/>
  </cols>
  <sheetData>
    <row r="1" spans="1:1" ht="15" x14ac:dyDescent="0.25">
      <c r="A1" s="295"/>
    </row>
    <row r="2" spans="1:1" x14ac:dyDescent="0.2">
      <c r="A2" s="292" t="s">
        <v>11</v>
      </c>
    </row>
    <row r="3" spans="1:1" x14ac:dyDescent="0.2">
      <c r="A3" s="292" t="s">
        <v>414</v>
      </c>
    </row>
    <row r="4" spans="1:1" x14ac:dyDescent="0.2">
      <c r="A4" s="292" t="s">
        <v>428</v>
      </c>
    </row>
    <row r="5" spans="1:1" x14ac:dyDescent="0.2">
      <c r="A5" s="292" t="s">
        <v>429</v>
      </c>
    </row>
    <row r="6" spans="1:1" x14ac:dyDescent="0.2">
      <c r="A6" s="292" t="s">
        <v>430</v>
      </c>
    </row>
    <row r="7" spans="1:1" x14ac:dyDescent="0.2">
      <c r="A7" s="297" t="s">
        <v>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A7"/>
  <sheetViews>
    <sheetView zoomScale="160" zoomScaleNormal="160" workbookViewId="0">
      <selection activeCell="D8" sqref="D8"/>
    </sheetView>
  </sheetViews>
  <sheetFormatPr defaultColWidth="19.140625" defaultRowHeight="12.75" x14ac:dyDescent="0.2"/>
  <cols>
    <col min="1" max="16384" width="19.140625" style="292"/>
  </cols>
  <sheetData>
    <row r="2" spans="1:1" x14ac:dyDescent="0.2">
      <c r="A2" s="292" t="s">
        <v>434</v>
      </c>
    </row>
    <row r="3" spans="1:1" x14ac:dyDescent="0.2">
      <c r="A3" s="292" t="s">
        <v>435</v>
      </c>
    </row>
    <row r="4" spans="1:1" x14ac:dyDescent="0.2">
      <c r="A4" s="292" t="s">
        <v>436</v>
      </c>
    </row>
    <row r="5" spans="1:1" x14ac:dyDescent="0.2">
      <c r="A5" s="292" t="s">
        <v>437</v>
      </c>
    </row>
    <row r="6" spans="1:1" x14ac:dyDescent="0.2">
      <c r="A6" s="292" t="s">
        <v>438</v>
      </c>
    </row>
    <row r="7" spans="1:1" x14ac:dyDescent="0.2">
      <c r="A7" s="292" t="s">
        <v>434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12"/>
  <sheetViews>
    <sheetView zoomScale="115" zoomScaleNormal="115" workbookViewId="0">
      <selection activeCell="E1" sqref="E1:E3"/>
    </sheetView>
  </sheetViews>
  <sheetFormatPr defaultColWidth="8.85546875" defaultRowHeight="12.75" x14ac:dyDescent="0.2"/>
  <cols>
    <col min="1" max="1" width="30.28515625" style="292" customWidth="1"/>
    <col min="2" max="4" width="8.85546875" style="292"/>
    <col min="5" max="5" width="14" style="292" bestFit="1" customWidth="1"/>
    <col min="6" max="6" width="8.85546875" style="292"/>
    <col min="7" max="7" width="9.28515625" style="292" bestFit="1" customWidth="1"/>
    <col min="8" max="10" width="8.85546875" style="292"/>
    <col min="11" max="11" width="19.42578125" style="292" bestFit="1" customWidth="1"/>
    <col min="12" max="16384" width="8.85546875" style="292"/>
  </cols>
  <sheetData>
    <row r="1" spans="1:11" ht="13.15" customHeight="1" x14ac:dyDescent="0.2">
      <c r="A1" s="286" t="s">
        <v>11</v>
      </c>
      <c r="E1" s="308" t="s">
        <v>471</v>
      </c>
      <c r="G1" s="209">
        <v>42163</v>
      </c>
      <c r="K1" s="292" t="s">
        <v>439</v>
      </c>
    </row>
    <row r="2" spans="1:11" ht="13.15" customHeight="1" x14ac:dyDescent="0.2">
      <c r="A2" s="292" t="s">
        <v>411</v>
      </c>
      <c r="E2" s="308" t="s">
        <v>472</v>
      </c>
      <c r="G2" s="209">
        <v>42164</v>
      </c>
      <c r="K2" s="292" t="s">
        <v>440</v>
      </c>
    </row>
    <row r="3" spans="1:11" ht="13.15" customHeight="1" x14ac:dyDescent="0.2">
      <c r="A3" s="292" t="s">
        <v>412</v>
      </c>
      <c r="E3" s="308" t="s">
        <v>474</v>
      </c>
      <c r="G3" s="209">
        <v>42165</v>
      </c>
      <c r="K3" s="292" t="s">
        <v>441</v>
      </c>
    </row>
    <row r="4" spans="1:11" ht="13.15" customHeight="1" x14ac:dyDescent="0.2">
      <c r="A4" s="292" t="s">
        <v>413</v>
      </c>
      <c r="G4" s="209">
        <v>42166</v>
      </c>
    </row>
    <row r="5" spans="1:11" ht="13.15" customHeight="1" x14ac:dyDescent="0.2">
      <c r="A5" s="292" t="s">
        <v>414</v>
      </c>
      <c r="G5" s="209">
        <v>42167</v>
      </c>
    </row>
    <row r="6" spans="1:11" ht="13.15" customHeight="1" x14ac:dyDescent="0.2">
      <c r="A6" s="292" t="s">
        <v>415</v>
      </c>
      <c r="G6" s="209">
        <v>42168</v>
      </c>
    </row>
    <row r="7" spans="1:11" ht="13.9" customHeight="1" x14ac:dyDescent="0.2">
      <c r="A7" s="292" t="s">
        <v>416</v>
      </c>
      <c r="G7" s="209">
        <v>42169</v>
      </c>
    </row>
    <row r="8" spans="1:11" x14ac:dyDescent="0.2">
      <c r="A8" s="292" t="s">
        <v>417</v>
      </c>
      <c r="G8" s="209">
        <v>42170</v>
      </c>
    </row>
    <row r="9" spans="1:11" x14ac:dyDescent="0.2">
      <c r="G9" s="209">
        <v>42171</v>
      </c>
    </row>
    <row r="10" spans="1:11" x14ac:dyDescent="0.2">
      <c r="G10" s="209">
        <v>42172</v>
      </c>
    </row>
    <row r="11" spans="1:11" x14ac:dyDescent="0.2">
      <c r="G11" s="209">
        <v>42173</v>
      </c>
    </row>
    <row r="12" spans="1:11" x14ac:dyDescent="0.2">
      <c r="G12" s="209">
        <v>42174</v>
      </c>
    </row>
  </sheetData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/>
  <dimension ref="A1:B8"/>
  <sheetViews>
    <sheetView zoomScale="145" zoomScaleNormal="145" workbookViewId="0">
      <selection activeCell="E1" sqref="E1"/>
    </sheetView>
  </sheetViews>
  <sheetFormatPr defaultRowHeight="12.75" x14ac:dyDescent="0.2"/>
  <cols>
    <col min="1" max="1" width="15.85546875" bestFit="1" customWidth="1"/>
    <col min="5" max="5" width="9.85546875" bestFit="1" customWidth="1"/>
  </cols>
  <sheetData>
    <row r="1" spans="1:2" ht="13.15" customHeight="1" x14ac:dyDescent="0.2">
      <c r="A1" t="s">
        <v>73</v>
      </c>
      <c r="B1" t="s">
        <v>87</v>
      </c>
    </row>
    <row r="2" spans="1:2" ht="13.15" customHeight="1" x14ac:dyDescent="0.2">
      <c r="A2" t="s">
        <v>383</v>
      </c>
      <c r="B2" t="s">
        <v>86</v>
      </c>
    </row>
    <row r="3" spans="1:2" ht="13.15" customHeight="1" x14ac:dyDescent="0.2">
      <c r="A3" t="s">
        <v>384</v>
      </c>
      <c r="B3" t="s">
        <v>385</v>
      </c>
    </row>
    <row r="4" spans="1:2" ht="13.15" customHeight="1" x14ac:dyDescent="0.2">
      <c r="A4" t="s">
        <v>386</v>
      </c>
      <c r="B4" t="s">
        <v>387</v>
      </c>
    </row>
    <row r="5" spans="1:2" ht="13.15" customHeight="1" x14ac:dyDescent="0.2">
      <c r="A5" t="s">
        <v>388</v>
      </c>
      <c r="B5" t="s">
        <v>389</v>
      </c>
    </row>
    <row r="6" spans="1:2" ht="13.15" customHeight="1" x14ac:dyDescent="0.2">
      <c r="A6" t="s">
        <v>390</v>
      </c>
      <c r="B6" t="s">
        <v>391</v>
      </c>
    </row>
    <row r="7" spans="1:2" ht="13.9" customHeight="1" x14ac:dyDescent="0.2">
      <c r="A7" t="s">
        <v>386</v>
      </c>
      <c r="B7" t="s">
        <v>392</v>
      </c>
    </row>
    <row r="8" spans="1:2" x14ac:dyDescent="0.2">
      <c r="A8" t="s">
        <v>393</v>
      </c>
      <c r="B8" t="s">
        <v>170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B8"/>
  <sheetViews>
    <sheetView zoomScale="145" zoomScaleNormal="145" workbookViewId="0">
      <selection activeCell="D1" sqref="D1:L1048576"/>
    </sheetView>
  </sheetViews>
  <sheetFormatPr defaultColWidth="8.85546875" defaultRowHeight="12.75" x14ac:dyDescent="0.2"/>
  <cols>
    <col min="1" max="1" width="15.85546875" style="285" bestFit="1" customWidth="1"/>
    <col min="2" max="16384" width="8.85546875" style="285"/>
  </cols>
  <sheetData>
    <row r="1" spans="1:2" ht="13.15" customHeight="1" x14ac:dyDescent="0.2">
      <c r="A1" s="46" t="s">
        <v>419</v>
      </c>
      <c r="B1" s="285">
        <v>12</v>
      </c>
    </row>
    <row r="2" spans="1:2" ht="13.15" customHeight="1" x14ac:dyDescent="0.2">
      <c r="A2" s="46" t="s">
        <v>420</v>
      </c>
      <c r="B2" s="285">
        <v>23</v>
      </c>
    </row>
    <row r="3" spans="1:2" ht="13.15" customHeight="1" x14ac:dyDescent="0.2">
      <c r="A3" s="46" t="s">
        <v>421</v>
      </c>
      <c r="B3" s="285">
        <v>13</v>
      </c>
    </row>
    <row r="4" spans="1:2" ht="13.15" customHeight="1" x14ac:dyDescent="0.2">
      <c r="A4" s="46" t="s">
        <v>422</v>
      </c>
      <c r="B4" s="285">
        <v>45</v>
      </c>
    </row>
    <row r="5" spans="1:2" ht="13.15" customHeight="1" x14ac:dyDescent="0.2">
      <c r="A5" s="46" t="s">
        <v>421</v>
      </c>
      <c r="B5" s="285">
        <v>65</v>
      </c>
    </row>
    <row r="6" spans="1:2" ht="13.15" customHeight="1" x14ac:dyDescent="0.2">
      <c r="A6" s="46" t="s">
        <v>423</v>
      </c>
      <c r="B6" s="285">
        <v>43</v>
      </c>
    </row>
    <row r="7" spans="1:2" ht="13.9" customHeight="1" x14ac:dyDescent="0.2">
      <c r="A7" s="46" t="s">
        <v>424</v>
      </c>
      <c r="B7" s="285">
        <v>21</v>
      </c>
    </row>
    <row r="8" spans="1:2" x14ac:dyDescent="0.2">
      <c r="A8" s="46" t="s">
        <v>425</v>
      </c>
      <c r="B8" s="285">
        <v>76</v>
      </c>
    </row>
  </sheetData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indexed="40"/>
  </sheetPr>
  <dimension ref="A2:M51"/>
  <sheetViews>
    <sheetView workbookViewId="0">
      <selection activeCell="B2" sqref="B2"/>
    </sheetView>
  </sheetViews>
  <sheetFormatPr defaultColWidth="30.7109375" defaultRowHeight="12.75" x14ac:dyDescent="0.2"/>
  <cols>
    <col min="1" max="1" width="30.85546875" bestFit="1" customWidth="1"/>
  </cols>
  <sheetData>
    <row r="2" spans="1:11" ht="27.75" x14ac:dyDescent="0.4">
      <c r="A2" s="268" t="s">
        <v>351</v>
      </c>
      <c r="B2" s="268"/>
      <c r="G2" s="13"/>
      <c r="K2" s="78"/>
    </row>
    <row r="3" spans="1:11" x14ac:dyDescent="0.2">
      <c r="A3" s="13"/>
      <c r="B3" s="13"/>
      <c r="C3" s="13"/>
      <c r="D3" s="13"/>
      <c r="E3" s="13"/>
      <c r="F3" s="13"/>
      <c r="G3" s="13"/>
      <c r="K3" s="78"/>
    </row>
    <row r="4" spans="1:11" ht="27.75" x14ac:dyDescent="0.4">
      <c r="A4" s="268" t="s">
        <v>352</v>
      </c>
      <c r="B4" s="268"/>
    </row>
    <row r="6" spans="1:11" x14ac:dyDescent="0.2">
      <c r="A6" s="43"/>
    </row>
    <row r="9" spans="1:11" x14ac:dyDescent="0.2">
      <c r="A9" s="43"/>
    </row>
    <row r="10" spans="1:11" x14ac:dyDescent="0.2">
      <c r="H10" s="13"/>
      <c r="I10" s="13"/>
      <c r="J10" s="13"/>
      <c r="K10" s="13"/>
    </row>
    <row r="12" spans="1:11" x14ac:dyDescent="0.2">
      <c r="A12" s="43"/>
    </row>
    <row r="22" spans="1:13" x14ac:dyDescent="0.2">
      <c r="A22" s="43"/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8"/>
  <sheetViews>
    <sheetView zoomScale="145" zoomScaleNormal="145" workbookViewId="0"/>
  </sheetViews>
  <sheetFormatPr defaultColWidth="8.85546875" defaultRowHeight="12.75" x14ac:dyDescent="0.2"/>
  <cols>
    <col min="1" max="1" width="15.85546875" style="292" bestFit="1" customWidth="1"/>
    <col min="2" max="16384" width="8.85546875" style="292"/>
  </cols>
  <sheetData>
    <row r="1" spans="1:1" ht="13.15" customHeight="1" x14ac:dyDescent="0.2">
      <c r="A1" s="46" t="s">
        <v>407</v>
      </c>
    </row>
    <row r="2" spans="1:1" ht="13.15" customHeight="1" x14ac:dyDescent="0.2">
      <c r="A2" s="46" t="s">
        <v>408</v>
      </c>
    </row>
    <row r="3" spans="1:1" ht="13.15" customHeight="1" x14ac:dyDescent="0.2">
      <c r="A3" s="46" t="s">
        <v>409</v>
      </c>
    </row>
    <row r="4" spans="1:1" ht="13.15" customHeight="1" x14ac:dyDescent="0.2">
      <c r="A4" s="46" t="s">
        <v>410</v>
      </c>
    </row>
    <row r="5" spans="1:1" ht="13.15" customHeight="1" x14ac:dyDescent="0.2">
      <c r="A5" s="292" t="s">
        <v>393</v>
      </c>
    </row>
    <row r="6" spans="1:1" ht="13.15" customHeight="1" x14ac:dyDescent="0.2">
      <c r="A6" s="292" t="s">
        <v>386</v>
      </c>
    </row>
    <row r="7" spans="1:1" ht="13.9" customHeight="1" x14ac:dyDescent="0.2">
      <c r="A7" s="292" t="s">
        <v>386</v>
      </c>
    </row>
    <row r="8" spans="1:1" x14ac:dyDescent="0.2">
      <c r="A8" s="292" t="s">
        <v>384</v>
      </c>
    </row>
  </sheetData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L3"/>
  <sheetViews>
    <sheetView zoomScale="160" zoomScaleNormal="160" workbookViewId="0">
      <selection activeCell="A4" sqref="A4:XFD4"/>
    </sheetView>
  </sheetViews>
  <sheetFormatPr defaultColWidth="13" defaultRowHeight="12.75" x14ac:dyDescent="0.2"/>
  <cols>
    <col min="1" max="1" width="9.85546875" bestFit="1" customWidth="1"/>
    <col min="2" max="2" width="9.7109375" bestFit="1" customWidth="1"/>
    <col min="3" max="3" width="10.7109375" bestFit="1" customWidth="1"/>
    <col min="4" max="4" width="11.42578125" bestFit="1" customWidth="1"/>
    <col min="5" max="5" width="10.5703125" bestFit="1" customWidth="1"/>
    <col min="6" max="6" width="14.85546875" bestFit="1" customWidth="1"/>
    <col min="7" max="7" width="8.5703125" bestFit="1" customWidth="1"/>
    <col min="8" max="8" width="18.28515625" bestFit="1" customWidth="1"/>
    <col min="9" max="9" width="21.7109375" bestFit="1" customWidth="1"/>
    <col min="10" max="10" width="9.7109375" bestFit="1" customWidth="1"/>
    <col min="11" max="11" width="6.28515625" bestFit="1" customWidth="1"/>
  </cols>
  <sheetData>
    <row r="1" spans="1:12" x14ac:dyDescent="0.2">
      <c r="A1" s="298" t="s">
        <v>355</v>
      </c>
      <c r="B1" s="298" t="s">
        <v>356</v>
      </c>
      <c r="C1" s="298" t="s">
        <v>442</v>
      </c>
      <c r="D1" s="298" t="s">
        <v>443</v>
      </c>
      <c r="E1" s="298" t="s">
        <v>444</v>
      </c>
      <c r="F1" s="298" t="s">
        <v>445</v>
      </c>
      <c r="G1" s="298" t="s">
        <v>446</v>
      </c>
      <c r="H1" s="298" t="s">
        <v>447</v>
      </c>
      <c r="I1" s="298" t="s">
        <v>448</v>
      </c>
      <c r="J1" s="298" t="s">
        <v>449</v>
      </c>
      <c r="K1" s="298" t="s">
        <v>450</v>
      </c>
      <c r="L1" s="12"/>
    </row>
    <row r="2" spans="1:12" x14ac:dyDescent="0.2">
      <c r="A2" s="46" t="s">
        <v>73</v>
      </c>
      <c r="B2" s="46" t="s">
        <v>87</v>
      </c>
      <c r="C2" s="209">
        <v>42163</v>
      </c>
      <c r="D2" s="46" t="s">
        <v>451</v>
      </c>
      <c r="E2" s="46" t="s">
        <v>452</v>
      </c>
      <c r="F2">
        <v>454</v>
      </c>
      <c r="G2" s="46" t="s">
        <v>453</v>
      </c>
      <c r="H2" s="46" t="s">
        <v>454</v>
      </c>
      <c r="I2" s="46" t="s">
        <v>455</v>
      </c>
      <c r="J2" s="46" t="s">
        <v>456</v>
      </c>
      <c r="K2" s="46" t="s">
        <v>457</v>
      </c>
    </row>
    <row r="3" spans="1:12" x14ac:dyDescent="0.2">
      <c r="A3" s="46" t="s">
        <v>384</v>
      </c>
      <c r="B3" s="46" t="s">
        <v>170</v>
      </c>
      <c r="C3" s="209">
        <v>36254</v>
      </c>
      <c r="D3" s="46" t="s">
        <v>458</v>
      </c>
      <c r="E3" s="46" t="s">
        <v>459</v>
      </c>
      <c r="F3" s="292">
        <v>455</v>
      </c>
      <c r="G3" s="297" t="s">
        <v>453</v>
      </c>
      <c r="H3" s="297" t="s">
        <v>460</v>
      </c>
      <c r="I3" s="297" t="s">
        <v>461</v>
      </c>
      <c r="J3" s="297" t="s">
        <v>457</v>
      </c>
      <c r="K3" s="297" t="s">
        <v>457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E6"/>
  <sheetViews>
    <sheetView zoomScale="160" zoomScaleNormal="160" workbookViewId="0">
      <selection activeCell="E2" sqref="E2:E5"/>
    </sheetView>
  </sheetViews>
  <sheetFormatPr defaultColWidth="19.140625" defaultRowHeight="12.75" x14ac:dyDescent="0.2"/>
  <sheetData>
    <row r="1" spans="1:5" ht="15" x14ac:dyDescent="0.25">
      <c r="A1" s="295" t="s">
        <v>355</v>
      </c>
      <c r="B1" s="295" t="s">
        <v>356</v>
      </c>
      <c r="C1" s="295" t="s">
        <v>357</v>
      </c>
    </row>
    <row r="2" spans="1:5" x14ac:dyDescent="0.2">
      <c r="A2" s="46" t="s">
        <v>73</v>
      </c>
      <c r="B2" s="46" t="s">
        <v>87</v>
      </c>
      <c r="E2" s="308" t="s">
        <v>471</v>
      </c>
    </row>
    <row r="3" spans="1:5" x14ac:dyDescent="0.2">
      <c r="A3" s="46" t="s">
        <v>388</v>
      </c>
      <c r="B3" s="46" t="s">
        <v>389</v>
      </c>
      <c r="E3" s="308" t="s">
        <v>472</v>
      </c>
    </row>
    <row r="4" spans="1:5" x14ac:dyDescent="0.2">
      <c r="A4" s="46" t="s">
        <v>386</v>
      </c>
      <c r="B4" s="46" t="s">
        <v>385</v>
      </c>
      <c r="E4" s="308" t="s">
        <v>475</v>
      </c>
    </row>
    <row r="5" spans="1:5" x14ac:dyDescent="0.2">
      <c r="A5" s="46" t="s">
        <v>426</v>
      </c>
      <c r="B5" s="46" t="s">
        <v>213</v>
      </c>
      <c r="E5" s="308" t="s">
        <v>476</v>
      </c>
    </row>
    <row r="6" spans="1:5" x14ac:dyDescent="0.2">
      <c r="A6" s="46" t="s">
        <v>427</v>
      </c>
      <c r="B6" s="46" t="s">
        <v>170</v>
      </c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2:K26"/>
  <sheetViews>
    <sheetView zoomScale="115" zoomScaleNormal="115" workbookViewId="0">
      <selection activeCell="K7" sqref="K7:K10"/>
    </sheetView>
  </sheetViews>
  <sheetFormatPr defaultColWidth="8.85546875" defaultRowHeight="12.75" x14ac:dyDescent="0.2"/>
  <cols>
    <col min="1" max="1" width="26" style="306" customWidth="1"/>
    <col min="2" max="2" width="5.7109375" style="306" bestFit="1" customWidth="1"/>
    <col min="3" max="3" width="12.7109375" style="306" bestFit="1" customWidth="1"/>
    <col min="4" max="4" width="13.85546875" style="306" bestFit="1" customWidth="1"/>
    <col min="5" max="5" width="8.28515625" style="306" bestFit="1" customWidth="1"/>
    <col min="6" max="6" width="8.85546875" style="306"/>
    <col min="7" max="7" width="15.5703125" style="306" customWidth="1"/>
    <col min="8" max="8" width="11" style="306" customWidth="1"/>
    <col min="9" max="9" width="5.7109375" style="306" customWidth="1"/>
    <col min="10" max="10" width="11.85546875" style="306" customWidth="1"/>
    <col min="11" max="11" width="7.140625" style="306" customWidth="1"/>
    <col min="12" max="16384" width="8.85546875" style="306"/>
  </cols>
  <sheetData>
    <row r="2" spans="1:11" ht="13.5" thickBot="1" x14ac:dyDescent="0.25"/>
    <row r="3" spans="1:11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</row>
    <row r="4" spans="1:11" x14ac:dyDescent="0.2">
      <c r="A4" s="167" t="s">
        <v>394</v>
      </c>
      <c r="B4" s="168">
        <v>2012</v>
      </c>
      <c r="C4" s="168">
        <v>3409</v>
      </c>
      <c r="D4" s="168" t="s">
        <v>400</v>
      </c>
      <c r="E4" s="169" t="s">
        <v>65</v>
      </c>
    </row>
    <row r="5" spans="1:11" x14ac:dyDescent="0.2">
      <c r="A5" s="167" t="s">
        <v>395</v>
      </c>
      <c r="B5" s="168">
        <v>2012</v>
      </c>
      <c r="C5" s="168">
        <v>5634</v>
      </c>
      <c r="D5" s="168" t="s">
        <v>400</v>
      </c>
      <c r="E5" s="169" t="s">
        <v>66</v>
      </c>
    </row>
    <row r="6" spans="1:11" x14ac:dyDescent="0.2">
      <c r="A6" s="170" t="s">
        <v>396</v>
      </c>
      <c r="B6" s="168">
        <v>2012</v>
      </c>
      <c r="C6" s="168">
        <v>3984</v>
      </c>
      <c r="D6" s="168" t="s">
        <v>400</v>
      </c>
      <c r="E6" s="169" t="s">
        <v>67</v>
      </c>
    </row>
    <row r="7" spans="1:11" x14ac:dyDescent="0.2">
      <c r="A7" s="167" t="s">
        <v>398</v>
      </c>
      <c r="B7" s="168">
        <v>2012</v>
      </c>
      <c r="C7" s="168">
        <v>2389</v>
      </c>
      <c r="D7" s="168" t="s">
        <v>400</v>
      </c>
      <c r="E7" s="169" t="s">
        <v>68</v>
      </c>
      <c r="K7" s="308" t="s">
        <v>466</v>
      </c>
    </row>
    <row r="8" spans="1:11" x14ac:dyDescent="0.2">
      <c r="A8" s="167" t="s">
        <v>398</v>
      </c>
      <c r="B8" s="168">
        <v>2014</v>
      </c>
      <c r="C8" s="168">
        <v>1435</v>
      </c>
      <c r="D8" s="168" t="s">
        <v>170</v>
      </c>
      <c r="E8" s="169" t="s">
        <v>67</v>
      </c>
      <c r="K8" s="308" t="s">
        <v>467</v>
      </c>
    </row>
    <row r="9" spans="1:11" x14ac:dyDescent="0.2">
      <c r="A9" s="170" t="s">
        <v>397</v>
      </c>
      <c r="B9" s="168">
        <v>2014</v>
      </c>
      <c r="C9" s="168">
        <v>4568</v>
      </c>
      <c r="D9" s="168" t="s">
        <v>170</v>
      </c>
      <c r="E9" s="169" t="s">
        <v>67</v>
      </c>
      <c r="K9" s="308" t="s">
        <v>468</v>
      </c>
    </row>
    <row r="10" spans="1:11" x14ac:dyDescent="0.2">
      <c r="A10" s="167" t="s">
        <v>399</v>
      </c>
      <c r="B10" s="168">
        <v>2013</v>
      </c>
      <c r="C10" s="168">
        <v>5679</v>
      </c>
      <c r="D10" s="168" t="s">
        <v>170</v>
      </c>
      <c r="E10" s="169" t="s">
        <v>67</v>
      </c>
      <c r="G10" s="13"/>
      <c r="H10" s="13"/>
      <c r="I10" s="13"/>
      <c r="J10" s="13"/>
      <c r="K10" s="308" t="s">
        <v>477</v>
      </c>
    </row>
    <row r="11" spans="1:11" x14ac:dyDescent="0.2">
      <c r="A11" s="167" t="s">
        <v>395</v>
      </c>
      <c r="B11" s="168">
        <v>2012</v>
      </c>
      <c r="C11" s="168">
        <v>6780</v>
      </c>
      <c r="D11" s="168" t="s">
        <v>170</v>
      </c>
      <c r="E11" s="169" t="s">
        <v>67</v>
      </c>
    </row>
    <row r="12" spans="1:11" x14ac:dyDescent="0.2">
      <c r="A12" s="170" t="s">
        <v>396</v>
      </c>
      <c r="B12" s="168">
        <v>2013</v>
      </c>
      <c r="C12" s="168">
        <v>0</v>
      </c>
      <c r="D12" s="168" t="s">
        <v>170</v>
      </c>
      <c r="E12" s="169" t="s">
        <v>68</v>
      </c>
    </row>
    <row r="13" spans="1:11" x14ac:dyDescent="0.2">
      <c r="A13" s="167" t="s">
        <v>398</v>
      </c>
      <c r="B13" s="168">
        <v>2014</v>
      </c>
      <c r="C13" s="168">
        <v>3486</v>
      </c>
      <c r="D13" s="168" t="s">
        <v>170</v>
      </c>
      <c r="E13" s="169" t="s">
        <v>68</v>
      </c>
      <c r="G13" s="43"/>
    </row>
    <row r="14" spans="1:11" x14ac:dyDescent="0.2">
      <c r="A14" s="167" t="s">
        <v>394</v>
      </c>
      <c r="B14" s="168">
        <v>2012</v>
      </c>
      <c r="C14" s="168">
        <v>2397</v>
      </c>
      <c r="D14" s="168" t="s">
        <v>170</v>
      </c>
      <c r="E14" s="169" t="s">
        <v>68</v>
      </c>
    </row>
    <row r="15" spans="1:11" x14ac:dyDescent="0.2">
      <c r="A15" s="167" t="s">
        <v>395</v>
      </c>
      <c r="B15" s="168">
        <v>2012</v>
      </c>
      <c r="C15" s="168">
        <v>4589</v>
      </c>
      <c r="D15" s="168" t="s">
        <v>170</v>
      </c>
      <c r="E15" s="169" t="s">
        <v>68</v>
      </c>
    </row>
    <row r="16" spans="1:11" x14ac:dyDescent="0.2">
      <c r="A16" s="167" t="s">
        <v>395</v>
      </c>
      <c r="B16" s="168">
        <v>2013</v>
      </c>
      <c r="C16" s="168">
        <v>3659</v>
      </c>
      <c r="D16" s="168" t="s">
        <v>87</v>
      </c>
      <c r="E16" s="169" t="s">
        <v>65</v>
      </c>
    </row>
    <row r="17" spans="1:7" x14ac:dyDescent="0.2">
      <c r="A17" s="167" t="s">
        <v>394</v>
      </c>
      <c r="B17" s="168">
        <v>2013</v>
      </c>
      <c r="C17" s="168">
        <v>9845</v>
      </c>
      <c r="D17" s="168" t="s">
        <v>87</v>
      </c>
      <c r="E17" s="169" t="s">
        <v>65</v>
      </c>
      <c r="G17" s="43"/>
    </row>
    <row r="18" spans="1:7" x14ac:dyDescent="0.2">
      <c r="A18" s="167" t="s">
        <v>399</v>
      </c>
      <c r="B18" s="168">
        <v>2013</v>
      </c>
      <c r="C18" s="168">
        <v>5683</v>
      </c>
      <c r="D18" s="168" t="s">
        <v>87</v>
      </c>
      <c r="E18" s="169" t="s">
        <v>66</v>
      </c>
    </row>
    <row r="19" spans="1:7" x14ac:dyDescent="0.2">
      <c r="A19" s="167" t="s">
        <v>398</v>
      </c>
      <c r="B19" s="168">
        <v>2013</v>
      </c>
      <c r="C19" s="168">
        <v>3498</v>
      </c>
      <c r="D19" s="168" t="s">
        <v>87</v>
      </c>
      <c r="E19" s="169" t="s">
        <v>68</v>
      </c>
    </row>
    <row r="20" spans="1:7" x14ac:dyDescent="0.2">
      <c r="A20" s="167" t="s">
        <v>395</v>
      </c>
      <c r="B20" s="168">
        <v>2014</v>
      </c>
      <c r="C20" s="168">
        <v>3457</v>
      </c>
      <c r="D20" s="168" t="s">
        <v>405</v>
      </c>
      <c r="E20" s="169" t="s">
        <v>65</v>
      </c>
      <c r="G20" s="43"/>
    </row>
    <row r="21" spans="1:7" x14ac:dyDescent="0.2">
      <c r="A21" s="167" t="s">
        <v>394</v>
      </c>
      <c r="B21" s="168">
        <v>2013</v>
      </c>
      <c r="C21" s="168">
        <v>5468</v>
      </c>
      <c r="D21" s="168" t="s">
        <v>405</v>
      </c>
      <c r="E21" s="169" t="s">
        <v>65</v>
      </c>
    </row>
    <row r="22" spans="1:7" x14ac:dyDescent="0.2">
      <c r="A22" s="170" t="s">
        <v>397</v>
      </c>
      <c r="B22" s="168">
        <v>2014</v>
      </c>
      <c r="C22" s="168">
        <v>4568</v>
      </c>
      <c r="D22" s="168" t="s">
        <v>405</v>
      </c>
      <c r="E22" s="169" t="s">
        <v>66</v>
      </c>
    </row>
    <row r="23" spans="1:7" x14ac:dyDescent="0.2">
      <c r="A23" s="167" t="s">
        <v>398</v>
      </c>
      <c r="B23" s="168">
        <v>2012</v>
      </c>
      <c r="C23" s="168">
        <v>2523</v>
      </c>
      <c r="D23" s="168" t="s">
        <v>405</v>
      </c>
      <c r="E23" s="169" t="s">
        <v>66</v>
      </c>
    </row>
    <row r="24" spans="1:7" x14ac:dyDescent="0.2">
      <c r="A24" s="167" t="s">
        <v>395</v>
      </c>
      <c r="B24" s="168">
        <v>2013</v>
      </c>
      <c r="C24" s="168">
        <v>4368</v>
      </c>
      <c r="D24" s="168" t="s">
        <v>405</v>
      </c>
      <c r="E24" s="169" t="s">
        <v>66</v>
      </c>
    </row>
    <row r="25" spans="1:7" ht="13.5" thickBot="1" x14ac:dyDescent="0.25">
      <c r="A25" s="171" t="s">
        <v>395</v>
      </c>
      <c r="B25" s="172">
        <v>2012</v>
      </c>
      <c r="C25" s="172">
        <v>6893</v>
      </c>
      <c r="D25" s="172" t="s">
        <v>405</v>
      </c>
      <c r="E25" s="173" t="s">
        <v>65</v>
      </c>
    </row>
    <row r="26" spans="1:7" x14ac:dyDescent="0.2">
      <c r="C26" s="222"/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A6"/>
  <sheetViews>
    <sheetView zoomScale="175" zoomScaleNormal="175" workbookViewId="0">
      <selection activeCell="C14" sqref="C14"/>
    </sheetView>
  </sheetViews>
  <sheetFormatPr defaultRowHeight="12.75" x14ac:dyDescent="0.2"/>
  <cols>
    <col min="1" max="1" width="11" bestFit="1" customWidth="1"/>
  </cols>
  <sheetData>
    <row r="1" spans="1:1" x14ac:dyDescent="0.2">
      <c r="A1">
        <v>3106257711</v>
      </c>
    </row>
    <row r="2" spans="1:1" x14ac:dyDescent="0.2">
      <c r="A2">
        <v>6264454687</v>
      </c>
    </row>
    <row r="3" spans="1:1" x14ac:dyDescent="0.2">
      <c r="A3">
        <v>9963214578</v>
      </c>
    </row>
    <row r="4" spans="1:1" x14ac:dyDescent="0.2">
      <c r="A4">
        <v>3216654545</v>
      </c>
    </row>
    <row r="5" spans="1:1" x14ac:dyDescent="0.2">
      <c r="A5">
        <v>9874475858</v>
      </c>
    </row>
    <row r="6" spans="1:1" x14ac:dyDescent="0.2">
      <c r="A6">
        <v>6548971212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A6"/>
  <sheetViews>
    <sheetView zoomScale="145" zoomScaleNormal="145" workbookViewId="0">
      <selection sqref="A1:XFD1048576"/>
    </sheetView>
  </sheetViews>
  <sheetFormatPr defaultColWidth="8.85546875" defaultRowHeight="12.75" x14ac:dyDescent="0.2"/>
  <cols>
    <col min="1" max="1" width="11.7109375" style="270" bestFit="1" customWidth="1"/>
    <col min="2" max="16384" width="8.85546875" style="306"/>
  </cols>
  <sheetData>
    <row r="1" spans="1:1" x14ac:dyDescent="0.2">
      <c r="A1" s="270">
        <v>902549874</v>
      </c>
    </row>
    <row r="2" spans="1:1" x14ac:dyDescent="0.2">
      <c r="A2" s="270">
        <v>902108965</v>
      </c>
    </row>
    <row r="3" spans="1:1" x14ac:dyDescent="0.2">
      <c r="A3" s="270">
        <v>963214477</v>
      </c>
    </row>
    <row r="4" spans="1:1" x14ac:dyDescent="0.2">
      <c r="A4" s="270">
        <v>987451111</v>
      </c>
    </row>
    <row r="5" spans="1:1" x14ac:dyDescent="0.2">
      <c r="A5" s="270">
        <v>636352211</v>
      </c>
    </row>
    <row r="6" spans="1:1" x14ac:dyDescent="0.2">
      <c r="A6" s="270">
        <v>654891212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A6"/>
  <sheetViews>
    <sheetView zoomScale="145" zoomScaleNormal="145" workbookViewId="0">
      <selection activeCell="C11" sqref="C11"/>
    </sheetView>
  </sheetViews>
  <sheetFormatPr defaultColWidth="8.85546875" defaultRowHeight="12.75" x14ac:dyDescent="0.2"/>
  <cols>
    <col min="1" max="1" width="11.7109375" style="270" bestFit="1" customWidth="1"/>
    <col min="2" max="16384" width="8.85546875" style="306"/>
  </cols>
  <sheetData>
    <row r="1" spans="1:1" x14ac:dyDescent="0.2">
      <c r="A1" s="270">
        <v>546178754</v>
      </c>
    </row>
    <row r="2" spans="1:1" x14ac:dyDescent="0.2">
      <c r="A2" s="270">
        <v>543654545</v>
      </c>
    </row>
    <row r="3" spans="1:1" x14ac:dyDescent="0.2">
      <c r="A3" s="270">
        <v>963258787</v>
      </c>
    </row>
    <row r="4" spans="1:1" x14ac:dyDescent="0.2">
      <c r="A4" s="270">
        <v>123456987</v>
      </c>
    </row>
    <row r="5" spans="1:1" x14ac:dyDescent="0.2">
      <c r="A5" s="270">
        <v>147852369</v>
      </c>
    </row>
    <row r="6" spans="1:1" x14ac:dyDescent="0.2">
      <c r="A6" s="270">
        <v>987456321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4:D18"/>
  <sheetViews>
    <sheetView workbookViewId="0">
      <selection activeCell="A4" sqref="A4"/>
    </sheetView>
  </sheetViews>
  <sheetFormatPr defaultColWidth="8.85546875" defaultRowHeight="12.75" x14ac:dyDescent="0.2"/>
  <cols>
    <col min="1" max="1" width="23.85546875" style="285" customWidth="1"/>
    <col min="2" max="3" width="17.7109375" style="285" bestFit="1" customWidth="1"/>
    <col min="4" max="4" width="5.85546875" style="285" customWidth="1"/>
    <col min="5" max="16384" width="8.85546875" style="285"/>
  </cols>
  <sheetData>
    <row r="4" spans="1:4" ht="20.25" x14ac:dyDescent="0.3">
      <c r="A4" s="20"/>
      <c r="B4" s="21"/>
      <c r="C4" s="21"/>
      <c r="D4" s="21"/>
    </row>
    <row r="5" spans="1:4" x14ac:dyDescent="0.2">
      <c r="A5" s="22"/>
      <c r="B5" s="22"/>
      <c r="C5" s="22"/>
    </row>
    <row r="7" spans="1:4" ht="15" x14ac:dyDescent="0.25">
      <c r="A7" s="293" t="s">
        <v>47</v>
      </c>
      <c r="B7" s="294" t="s">
        <v>48</v>
      </c>
      <c r="C7" s="294" t="s">
        <v>49</v>
      </c>
    </row>
    <row r="8" spans="1:4" ht="15" x14ac:dyDescent="0.25">
      <c r="A8" s="293" t="s">
        <v>53</v>
      </c>
      <c r="B8" s="293">
        <v>15000</v>
      </c>
      <c r="C8" s="293">
        <v>15800</v>
      </c>
    </row>
    <row r="9" spans="1:4" ht="15" x14ac:dyDescent="0.25">
      <c r="A9" s="293" t="s">
        <v>54</v>
      </c>
      <c r="B9" s="293">
        <v>390</v>
      </c>
      <c r="C9" s="293">
        <v>1005</v>
      </c>
    </row>
    <row r="10" spans="1:4" ht="15" x14ac:dyDescent="0.25">
      <c r="A10" s="293" t="s">
        <v>4</v>
      </c>
      <c r="B10" s="293">
        <f>SUM(B8:B9)</f>
        <v>15390</v>
      </c>
      <c r="C10" s="293">
        <f>SUM(C8:C9)</f>
        <v>16805</v>
      </c>
    </row>
    <row r="11" spans="1:4" ht="15" x14ac:dyDescent="0.25">
      <c r="A11" s="293" t="s">
        <v>55</v>
      </c>
      <c r="B11" s="293"/>
      <c r="C11" s="293"/>
    </row>
    <row r="12" spans="1:4" ht="15" x14ac:dyDescent="0.25">
      <c r="A12" s="293" t="s">
        <v>57</v>
      </c>
      <c r="B12" s="293">
        <v>18300</v>
      </c>
      <c r="C12" s="293">
        <v>13650</v>
      </c>
    </row>
    <row r="13" spans="1:4" ht="15" x14ac:dyDescent="0.25">
      <c r="A13" s="293" t="s">
        <v>58</v>
      </c>
      <c r="B13" s="293">
        <v>700</v>
      </c>
      <c r="C13" s="293">
        <v>1395</v>
      </c>
    </row>
    <row r="14" spans="1:4" ht="15" x14ac:dyDescent="0.25">
      <c r="A14" s="293" t="s">
        <v>59</v>
      </c>
      <c r="B14" s="293">
        <f>SUM(B12:B13)</f>
        <v>19000</v>
      </c>
      <c r="C14" s="293">
        <f>SUM(C12:C13)</f>
        <v>15045</v>
      </c>
    </row>
    <row r="15" spans="1:4" ht="15" x14ac:dyDescent="0.25">
      <c r="A15" s="293" t="s">
        <v>60</v>
      </c>
      <c r="B15" s="293">
        <f>B10-B14</f>
        <v>-3610</v>
      </c>
      <c r="C15" s="293">
        <f>C10-C14</f>
        <v>1760</v>
      </c>
    </row>
    <row r="16" spans="1:4" ht="15" x14ac:dyDescent="0.25">
      <c r="A16" s="293"/>
      <c r="B16" s="293"/>
      <c r="C16" s="293"/>
    </row>
    <row r="17" spans="1:3" ht="15" x14ac:dyDescent="0.25">
      <c r="A17" s="293" t="s">
        <v>47</v>
      </c>
      <c r="B17" s="293"/>
      <c r="C17" s="293" t="s">
        <v>149</v>
      </c>
    </row>
    <row r="18" spans="1:3" ht="15" x14ac:dyDescent="0.25">
      <c r="A18" s="293" t="s">
        <v>53</v>
      </c>
      <c r="B18" s="293"/>
      <c r="C18" s="293">
        <f>B8+C8</f>
        <v>30800</v>
      </c>
    </row>
  </sheetData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4:D18"/>
  <sheetViews>
    <sheetView workbookViewId="0">
      <selection activeCell="B9" sqref="B9"/>
    </sheetView>
  </sheetViews>
  <sheetFormatPr defaultColWidth="8.85546875" defaultRowHeight="12.75" x14ac:dyDescent="0.2"/>
  <cols>
    <col min="1" max="1" width="23.85546875" style="306" customWidth="1"/>
    <col min="2" max="3" width="17.7109375" style="306" bestFit="1" customWidth="1"/>
    <col min="4" max="4" width="5.85546875" style="306" customWidth="1"/>
    <col min="5" max="16384" width="8.85546875" style="306"/>
  </cols>
  <sheetData>
    <row r="4" spans="1:4" ht="20.25" x14ac:dyDescent="0.3">
      <c r="A4" s="20"/>
      <c r="B4" s="21"/>
      <c r="C4" s="21"/>
      <c r="D4" s="21"/>
    </row>
    <row r="5" spans="1:4" x14ac:dyDescent="0.2">
      <c r="A5" s="22"/>
      <c r="B5" s="22"/>
      <c r="C5" s="22"/>
    </row>
    <row r="7" spans="1:4" ht="15" x14ac:dyDescent="0.25">
      <c r="A7" s="293"/>
      <c r="B7" s="294"/>
      <c r="C7" s="294"/>
    </row>
    <row r="8" spans="1:4" ht="15" x14ac:dyDescent="0.25">
      <c r="A8" s="293"/>
      <c r="B8" s="293"/>
      <c r="C8" s="293"/>
    </row>
    <row r="9" spans="1:4" ht="15" x14ac:dyDescent="0.25">
      <c r="A9" s="293"/>
      <c r="B9" s="293"/>
      <c r="C9" s="293"/>
    </row>
    <row r="10" spans="1:4" ht="15" x14ac:dyDescent="0.25">
      <c r="A10" s="293"/>
      <c r="B10" s="293"/>
      <c r="C10" s="293"/>
    </row>
    <row r="11" spans="1:4" ht="15" x14ac:dyDescent="0.25">
      <c r="A11" s="293"/>
      <c r="B11" s="293"/>
      <c r="C11" s="293"/>
    </row>
    <row r="12" spans="1:4" ht="15" x14ac:dyDescent="0.25">
      <c r="A12" s="293"/>
      <c r="B12" s="293"/>
      <c r="C12" s="293"/>
    </row>
    <row r="13" spans="1:4" ht="15" x14ac:dyDescent="0.25">
      <c r="A13" s="293"/>
      <c r="B13" s="293"/>
      <c r="C13" s="293"/>
    </row>
    <row r="14" spans="1:4" ht="15" x14ac:dyDescent="0.25">
      <c r="A14" s="293"/>
      <c r="B14" s="293"/>
      <c r="C14" s="293"/>
    </row>
    <row r="15" spans="1:4" ht="15" x14ac:dyDescent="0.25">
      <c r="A15" s="293"/>
      <c r="B15" s="293"/>
      <c r="C15" s="293"/>
    </row>
    <row r="16" spans="1:4" ht="15" x14ac:dyDescent="0.25">
      <c r="A16" s="293"/>
      <c r="B16" s="293"/>
      <c r="C16" s="293"/>
    </row>
    <row r="17" spans="1:3" ht="15" x14ac:dyDescent="0.25">
      <c r="A17" s="293"/>
      <c r="B17" s="293"/>
      <c r="C17" s="293"/>
    </row>
    <row r="18" spans="1:3" ht="15" x14ac:dyDescent="0.25">
      <c r="A18" s="293"/>
      <c r="B18" s="293"/>
      <c r="C18" s="293"/>
    </row>
  </sheetData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indexed="40"/>
  </sheetPr>
  <dimension ref="A2:M176"/>
  <sheetViews>
    <sheetView workbookViewId="0">
      <selection activeCell="G4" sqref="G4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51254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51254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22" spans="1:13" x14ac:dyDescent="0.2">
      <c r="A22" s="43"/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A28" s="43"/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A31" s="43"/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1:13" x14ac:dyDescent="0.2">
      <c r="G33" s="79"/>
      <c r="H33" s="79"/>
      <c r="I33" s="80"/>
      <c r="J33" s="80"/>
      <c r="K33" s="80"/>
      <c r="L33" s="80"/>
      <c r="M33" s="80"/>
    </row>
    <row r="34" spans="1:13" x14ac:dyDescent="0.2">
      <c r="A34" s="43"/>
      <c r="G34" s="79"/>
      <c r="H34" s="79"/>
      <c r="I34" s="80"/>
      <c r="J34" s="80"/>
      <c r="K34" s="80"/>
      <c r="L34" s="80"/>
      <c r="M34" s="80"/>
    </row>
    <row r="35" spans="1:13" x14ac:dyDescent="0.2">
      <c r="G35" s="79"/>
      <c r="H35" s="79"/>
      <c r="I35" s="80"/>
      <c r="J35" s="80"/>
      <c r="K35" s="80"/>
      <c r="L35" s="80"/>
      <c r="M35" s="80"/>
    </row>
    <row r="36" spans="1:13" x14ac:dyDescent="0.2">
      <c r="G36" s="79"/>
      <c r="H36" s="79"/>
      <c r="I36" s="80"/>
      <c r="J36" s="80"/>
      <c r="K36" s="80"/>
      <c r="L36" s="80"/>
      <c r="M36" s="80"/>
    </row>
    <row r="37" spans="1:13" x14ac:dyDescent="0.2">
      <c r="G37" s="79"/>
      <c r="H37" s="79"/>
      <c r="I37" s="80"/>
      <c r="J37" s="80"/>
      <c r="K37" s="80"/>
      <c r="L37" s="80"/>
      <c r="M37" s="80"/>
    </row>
    <row r="38" spans="1:13" x14ac:dyDescent="0.2">
      <c r="G38" s="79"/>
      <c r="H38" s="79"/>
      <c r="I38" s="80"/>
      <c r="J38" s="80"/>
      <c r="K38" s="80"/>
      <c r="L38" s="80"/>
      <c r="M38" s="80"/>
    </row>
    <row r="39" spans="1:13" x14ac:dyDescent="0.2">
      <c r="G39" s="79"/>
      <c r="H39" s="79"/>
      <c r="I39" s="80"/>
      <c r="J39" s="80"/>
      <c r="K39" s="80"/>
      <c r="L39" s="80"/>
      <c r="M39" s="80"/>
    </row>
    <row r="40" spans="1:13" x14ac:dyDescent="0.2">
      <c r="G40" s="79"/>
      <c r="H40" s="79"/>
      <c r="I40" s="80"/>
      <c r="J40" s="80"/>
      <c r="K40" s="80"/>
      <c r="L40" s="80"/>
      <c r="M40" s="80"/>
    </row>
    <row r="41" spans="1:13" x14ac:dyDescent="0.2">
      <c r="G41" s="79"/>
      <c r="H41" s="79"/>
      <c r="I41" s="80"/>
      <c r="J41" s="80"/>
      <c r="K41" s="80"/>
      <c r="L41" s="80"/>
      <c r="M41" s="80"/>
    </row>
    <row r="42" spans="1:13" x14ac:dyDescent="0.2">
      <c r="G42" s="79"/>
      <c r="H42" s="79"/>
      <c r="I42" s="80"/>
      <c r="J42" s="80"/>
      <c r="K42" s="80"/>
      <c r="L42" s="80"/>
      <c r="M42" s="80"/>
    </row>
    <row r="43" spans="1:13" x14ac:dyDescent="0.2">
      <c r="G43" s="79"/>
      <c r="H43" s="79"/>
      <c r="I43" s="80"/>
      <c r="J43" s="80"/>
      <c r="K43" s="80"/>
      <c r="L43" s="80"/>
      <c r="M43" s="80"/>
    </row>
    <row r="44" spans="1:13" x14ac:dyDescent="0.2">
      <c r="A44" s="43"/>
      <c r="G44" s="79"/>
      <c r="H44" s="79"/>
      <c r="I44" s="80"/>
      <c r="J44" s="80"/>
      <c r="K44" s="80"/>
      <c r="L44" s="80"/>
      <c r="M44" s="80"/>
    </row>
    <row r="45" spans="1:13" x14ac:dyDescent="0.2">
      <c r="G45" s="79"/>
      <c r="H45" s="79"/>
      <c r="I45" s="80"/>
      <c r="J45" s="80"/>
      <c r="K45" s="80"/>
      <c r="L45" s="80"/>
      <c r="M45" s="80"/>
    </row>
    <row r="46" spans="1:13" x14ac:dyDescent="0.2">
      <c r="G46" s="79"/>
      <c r="H46" s="79"/>
      <c r="I46" s="80"/>
      <c r="J46" s="80"/>
      <c r="K46" s="80"/>
      <c r="L46" s="80"/>
      <c r="M46" s="80"/>
    </row>
    <row r="47" spans="1:13" x14ac:dyDescent="0.2">
      <c r="G47" s="79"/>
      <c r="H47" s="79"/>
      <c r="I47" s="80"/>
      <c r="J47" s="80"/>
      <c r="K47" s="80"/>
      <c r="L47" s="80"/>
      <c r="M47" s="80"/>
    </row>
    <row r="48" spans="1:13" x14ac:dyDescent="0.2">
      <c r="G48" s="79"/>
      <c r="H48" s="79"/>
      <c r="I48" s="80"/>
      <c r="J48" s="80"/>
      <c r="K48" s="80"/>
      <c r="L48" s="80"/>
      <c r="M48" s="80"/>
    </row>
    <row r="49" spans="1:13" x14ac:dyDescent="0.2">
      <c r="G49" s="79"/>
      <c r="H49" s="79"/>
      <c r="I49" s="80"/>
      <c r="J49" s="80"/>
      <c r="K49" s="80"/>
      <c r="L49" s="80"/>
      <c r="M49" s="80"/>
    </row>
    <row r="50" spans="1:13" x14ac:dyDescent="0.2">
      <c r="A50" s="43"/>
      <c r="G50" s="79"/>
      <c r="H50" s="79"/>
      <c r="I50" s="80"/>
      <c r="J50" s="80"/>
      <c r="K50" s="80"/>
      <c r="L50" s="80"/>
      <c r="M50" s="80"/>
    </row>
    <row r="51" spans="1:13" x14ac:dyDescent="0.2">
      <c r="G51" s="79"/>
      <c r="H51" s="79"/>
      <c r="I51" s="79"/>
      <c r="J51" s="79"/>
      <c r="K51" s="79"/>
      <c r="L51" s="79"/>
      <c r="M51" s="79"/>
    </row>
    <row r="53" spans="1:13" x14ac:dyDescent="0.2">
      <c r="A53" s="43"/>
    </row>
    <row r="56" spans="1:13" x14ac:dyDescent="0.2">
      <c r="A56" s="43"/>
    </row>
    <row r="66" spans="1:1" x14ac:dyDescent="0.2">
      <c r="A66" s="43"/>
    </row>
    <row r="72" spans="1:1" x14ac:dyDescent="0.2">
      <c r="A72" s="43"/>
    </row>
    <row r="75" spans="1:1" x14ac:dyDescent="0.2">
      <c r="A75" s="43"/>
    </row>
    <row r="78" spans="1:1" x14ac:dyDescent="0.2">
      <c r="A78" s="43"/>
    </row>
    <row r="88" spans="1:1" x14ac:dyDescent="0.2">
      <c r="A88" s="43"/>
    </row>
    <row r="94" spans="1:1" x14ac:dyDescent="0.2">
      <c r="A94" s="43"/>
    </row>
    <row r="97" spans="1:1" x14ac:dyDescent="0.2">
      <c r="A97" s="43"/>
    </row>
    <row r="100" spans="1:1" x14ac:dyDescent="0.2">
      <c r="A100" s="43"/>
    </row>
    <row r="110" spans="1:1" x14ac:dyDescent="0.2">
      <c r="A110" s="43"/>
    </row>
    <row r="116" spans="1:1" x14ac:dyDescent="0.2">
      <c r="A116" s="43"/>
    </row>
    <row r="119" spans="1:1" x14ac:dyDescent="0.2">
      <c r="A119" s="43"/>
    </row>
    <row r="122" spans="1:1" x14ac:dyDescent="0.2">
      <c r="A122" s="43"/>
    </row>
    <row r="132" spans="1:1" x14ac:dyDescent="0.2">
      <c r="A132" s="43"/>
    </row>
    <row r="138" spans="1:1" x14ac:dyDescent="0.2">
      <c r="A138" s="43"/>
    </row>
    <row r="141" spans="1:1" x14ac:dyDescent="0.2">
      <c r="A141" s="43"/>
    </row>
    <row r="144" spans="1:1" x14ac:dyDescent="0.2">
      <c r="A144" s="43"/>
    </row>
    <row r="154" spans="1:1" x14ac:dyDescent="0.2">
      <c r="A154" s="43"/>
    </row>
    <row r="160" spans="1:1" x14ac:dyDescent="0.2">
      <c r="A160" s="43"/>
    </row>
    <row r="163" spans="1:1" x14ac:dyDescent="0.2">
      <c r="A163" s="43"/>
    </row>
    <row r="166" spans="1:1" x14ac:dyDescent="0.2">
      <c r="A166" s="43"/>
    </row>
    <row r="176" spans="1:1" x14ac:dyDescent="0.2">
      <c r="A176" s="43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9"/>
  <dimension ref="C3:M13"/>
  <sheetViews>
    <sheetView zoomScale="145" zoomScaleNormal="145" workbookViewId="0">
      <selection activeCell="I13" sqref="I13"/>
    </sheetView>
  </sheetViews>
  <sheetFormatPr defaultRowHeight="12.75" x14ac:dyDescent="0.2"/>
  <sheetData>
    <row r="3" spans="3:13" x14ac:dyDescent="0.2">
      <c r="C3">
        <v>487</v>
      </c>
      <c r="E3">
        <v>123</v>
      </c>
      <c r="G3">
        <v>456</v>
      </c>
      <c r="I3">
        <v>777</v>
      </c>
      <c r="K3">
        <v>212</v>
      </c>
      <c r="M3">
        <v>567</v>
      </c>
    </row>
    <row r="13" spans="3:13" x14ac:dyDescent="0.2">
      <c r="I13">
        <f>C3+E3+G3+K3+M3</f>
        <v>1845</v>
      </c>
    </row>
  </sheetData>
  <customSheetViews>
    <customSheetView guid="{2EAD168D-A49E-4F5C-9970-5D520AF78882}">
      <selection activeCell="I13" sqref="I13"/>
      <pageMargins left="0.7" right="0.7" top="0.75" bottom="0.75" header="0.3" footer="0.3"/>
    </customSheetView>
    <customSheetView guid="{012EE92B-5C34-485E-A330-68EB9B7C96C6}">
      <selection activeCell="I13" sqref="I13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0">
    <tabColor indexed="40"/>
  </sheetPr>
  <dimension ref="A2:M176"/>
  <sheetViews>
    <sheetView workbookViewId="0">
      <selection activeCell="G4" sqref="G4"/>
    </sheetView>
  </sheetViews>
  <sheetFormatPr defaultColWidth="8.85546875" defaultRowHeight="12.75" x14ac:dyDescent="0.2"/>
  <cols>
    <col min="1" max="1" width="16" style="306" bestFit="1" customWidth="1"/>
    <col min="2" max="2" width="5.140625" style="306" bestFit="1" customWidth="1"/>
    <col min="3" max="3" width="6" style="306" bestFit="1" customWidth="1"/>
    <col min="4" max="4" width="12.140625" style="306" bestFit="1" customWidth="1"/>
    <col min="5" max="5" width="7.42578125" style="306" bestFit="1" customWidth="1"/>
    <col min="6" max="6" width="6" style="306" bestFit="1" customWidth="1"/>
    <col min="7" max="7" width="15.85546875" style="306" bestFit="1" customWidth="1"/>
    <col min="8" max="8" width="12.7109375" style="306" customWidth="1"/>
    <col min="9" max="10" width="6.7109375" style="306" customWidth="1"/>
    <col min="11" max="11" width="6" style="306" bestFit="1" customWidth="1"/>
    <col min="12" max="12" width="6.7109375" style="306" customWidth="1"/>
    <col min="13" max="13" width="10.5703125" style="306" customWidth="1"/>
    <col min="14" max="16384" width="8.85546875" style="306"/>
  </cols>
  <sheetData>
    <row r="2" spans="1:11" x14ac:dyDescent="0.2">
      <c r="G2" s="13"/>
      <c r="K2" s="78">
        <f>SUM(C4:C25)</f>
        <v>51254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51254</v>
      </c>
    </row>
    <row r="4" spans="1:11" x14ac:dyDescent="0.2">
      <c r="A4" s="306" t="s">
        <v>394</v>
      </c>
      <c r="B4" s="306">
        <v>2012</v>
      </c>
      <c r="C4" s="306">
        <v>3409</v>
      </c>
      <c r="D4" s="306" t="s">
        <v>400</v>
      </c>
      <c r="E4" s="306" t="s">
        <v>65</v>
      </c>
      <c r="F4" s="306">
        <v>3409</v>
      </c>
    </row>
    <row r="5" spans="1:11" x14ac:dyDescent="0.2">
      <c r="A5" s="306" t="s">
        <v>395</v>
      </c>
      <c r="B5" s="306">
        <v>2012</v>
      </c>
      <c r="C5" s="306">
        <v>5634</v>
      </c>
      <c r="D5" s="306" t="s">
        <v>400</v>
      </c>
      <c r="E5" s="306" t="s">
        <v>66</v>
      </c>
      <c r="F5" s="306">
        <v>5634</v>
      </c>
    </row>
    <row r="6" spans="1:11" x14ac:dyDescent="0.2">
      <c r="A6" s="43" t="s">
        <v>396</v>
      </c>
      <c r="B6" s="306">
        <v>2012</v>
      </c>
      <c r="C6" s="306">
        <v>3984</v>
      </c>
      <c r="D6" s="306" t="s">
        <v>400</v>
      </c>
      <c r="E6" s="306" t="s">
        <v>67</v>
      </c>
      <c r="F6" s="306">
        <v>3984</v>
      </c>
    </row>
    <row r="7" spans="1:11" x14ac:dyDescent="0.2">
      <c r="A7" s="306" t="s">
        <v>398</v>
      </c>
      <c r="B7" s="306">
        <v>2012</v>
      </c>
      <c r="C7" s="306">
        <v>2389</v>
      </c>
      <c r="D7" s="306" t="s">
        <v>400</v>
      </c>
      <c r="E7" s="306" t="s">
        <v>68</v>
      </c>
      <c r="F7" s="306">
        <v>2389</v>
      </c>
    </row>
    <row r="8" spans="1:11" x14ac:dyDescent="0.2">
      <c r="A8" s="306" t="s">
        <v>398</v>
      </c>
      <c r="B8" s="306">
        <v>2014</v>
      </c>
      <c r="C8" s="306">
        <v>1435</v>
      </c>
      <c r="D8" s="306" t="s">
        <v>170</v>
      </c>
      <c r="E8" s="306" t="s">
        <v>67</v>
      </c>
      <c r="F8" s="306">
        <v>1435</v>
      </c>
    </row>
    <row r="9" spans="1:11" x14ac:dyDescent="0.2">
      <c r="A9" s="43" t="s">
        <v>397</v>
      </c>
      <c r="B9" s="306">
        <v>2014</v>
      </c>
      <c r="C9" s="306">
        <v>4568</v>
      </c>
      <c r="D9" s="306" t="s">
        <v>170</v>
      </c>
      <c r="E9" s="306" t="s">
        <v>67</v>
      </c>
      <c r="F9" s="306">
        <v>4568</v>
      </c>
    </row>
    <row r="10" spans="1:11" x14ac:dyDescent="0.2">
      <c r="A10" s="306" t="s">
        <v>399</v>
      </c>
      <c r="B10" s="306">
        <v>2013</v>
      </c>
      <c r="C10" s="306">
        <v>5679</v>
      </c>
      <c r="D10" s="306" t="s">
        <v>170</v>
      </c>
      <c r="E10" s="306" t="s">
        <v>67</v>
      </c>
      <c r="F10" s="306">
        <v>5679</v>
      </c>
      <c r="H10" s="13"/>
      <c r="I10" s="13"/>
      <c r="J10" s="13"/>
      <c r="K10" s="13"/>
    </row>
    <row r="11" spans="1:11" x14ac:dyDescent="0.2">
      <c r="A11" s="306" t="s">
        <v>395</v>
      </c>
      <c r="B11" s="306">
        <v>2012</v>
      </c>
      <c r="C11" s="306">
        <v>6780</v>
      </c>
      <c r="D11" s="306" t="s">
        <v>170</v>
      </c>
      <c r="E11" s="306" t="s">
        <v>67</v>
      </c>
      <c r="F11" s="306">
        <v>6780</v>
      </c>
    </row>
    <row r="12" spans="1:11" x14ac:dyDescent="0.2">
      <c r="A12" s="43" t="s">
        <v>396</v>
      </c>
      <c r="B12" s="306">
        <v>2013</v>
      </c>
      <c r="C12" s="306">
        <v>3245</v>
      </c>
      <c r="D12" s="306" t="s">
        <v>170</v>
      </c>
      <c r="E12" s="306" t="s">
        <v>68</v>
      </c>
      <c r="F12" s="306">
        <v>3245</v>
      </c>
    </row>
    <row r="13" spans="1:11" x14ac:dyDescent="0.2">
      <c r="A13" s="306" t="s">
        <v>398</v>
      </c>
      <c r="B13" s="306">
        <v>2014</v>
      </c>
      <c r="C13" s="306">
        <v>3486</v>
      </c>
      <c r="D13" s="306" t="s">
        <v>170</v>
      </c>
      <c r="E13" s="306" t="s">
        <v>68</v>
      </c>
      <c r="F13" s="306">
        <v>3486</v>
      </c>
    </row>
    <row r="14" spans="1:11" x14ac:dyDescent="0.2">
      <c r="A14" s="306" t="s">
        <v>394</v>
      </c>
      <c r="B14" s="306">
        <v>2012</v>
      </c>
      <c r="C14" s="306">
        <v>2397</v>
      </c>
      <c r="D14" s="306" t="s">
        <v>170</v>
      </c>
      <c r="E14" s="306" t="s">
        <v>68</v>
      </c>
      <c r="F14" s="306">
        <v>2397</v>
      </c>
    </row>
    <row r="15" spans="1:11" x14ac:dyDescent="0.2">
      <c r="A15" s="306" t="s">
        <v>395</v>
      </c>
      <c r="B15" s="306">
        <v>2012</v>
      </c>
      <c r="C15" s="306">
        <v>4589</v>
      </c>
      <c r="D15" s="306" t="s">
        <v>170</v>
      </c>
      <c r="E15" s="306" t="s">
        <v>68</v>
      </c>
      <c r="F15" s="306">
        <v>4589</v>
      </c>
    </row>
    <row r="16" spans="1:11" x14ac:dyDescent="0.2">
      <c r="A16" s="306" t="s">
        <v>395</v>
      </c>
      <c r="B16" s="306">
        <v>2013</v>
      </c>
      <c r="C16" s="306">
        <v>3659</v>
      </c>
      <c r="D16" s="306" t="s">
        <v>87</v>
      </c>
      <c r="E16" s="306" t="s">
        <v>65</v>
      </c>
      <c r="F16" s="306">
        <v>3659</v>
      </c>
    </row>
    <row r="22" spans="1:13" x14ac:dyDescent="0.2">
      <c r="A22" s="43"/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A28" s="43"/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A31" s="43"/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1:13" x14ac:dyDescent="0.2">
      <c r="G33" s="79"/>
      <c r="H33" s="79"/>
      <c r="I33" s="80"/>
      <c r="J33" s="80"/>
      <c r="K33" s="80"/>
      <c r="L33" s="80"/>
      <c r="M33" s="80"/>
    </row>
    <row r="34" spans="1:13" x14ac:dyDescent="0.2">
      <c r="A34" s="43"/>
      <c r="G34" s="79"/>
      <c r="H34" s="79"/>
      <c r="I34" s="80"/>
      <c r="J34" s="80"/>
      <c r="K34" s="80"/>
      <c r="L34" s="80"/>
      <c r="M34" s="80"/>
    </row>
    <row r="35" spans="1:13" x14ac:dyDescent="0.2">
      <c r="G35" s="79"/>
      <c r="H35" s="79"/>
      <c r="I35" s="80"/>
      <c r="J35" s="80"/>
      <c r="K35" s="80"/>
      <c r="L35" s="80"/>
      <c r="M35" s="80"/>
    </row>
    <row r="36" spans="1:13" x14ac:dyDescent="0.2">
      <c r="G36" s="79"/>
      <c r="H36" s="79"/>
      <c r="I36" s="80"/>
      <c r="J36" s="80"/>
      <c r="K36" s="80"/>
      <c r="L36" s="80"/>
      <c r="M36" s="80"/>
    </row>
    <row r="37" spans="1:13" x14ac:dyDescent="0.2">
      <c r="G37" s="79"/>
      <c r="H37" s="79"/>
      <c r="I37" s="80"/>
      <c r="J37" s="80"/>
      <c r="K37" s="80"/>
      <c r="L37" s="80"/>
      <c r="M37" s="80"/>
    </row>
    <row r="38" spans="1:13" x14ac:dyDescent="0.2">
      <c r="G38" s="79"/>
      <c r="H38" s="79"/>
      <c r="I38" s="80"/>
      <c r="J38" s="80"/>
      <c r="K38" s="80"/>
      <c r="L38" s="80"/>
      <c r="M38" s="80"/>
    </row>
    <row r="39" spans="1:13" x14ac:dyDescent="0.2">
      <c r="G39" s="79"/>
      <c r="H39" s="79"/>
      <c r="I39" s="80"/>
      <c r="J39" s="80"/>
      <c r="K39" s="80"/>
      <c r="L39" s="80"/>
      <c r="M39" s="80"/>
    </row>
    <row r="40" spans="1:13" x14ac:dyDescent="0.2">
      <c r="G40" s="79"/>
      <c r="H40" s="79"/>
      <c r="I40" s="80"/>
      <c r="J40" s="80"/>
      <c r="K40" s="80"/>
      <c r="L40" s="80"/>
      <c r="M40" s="80"/>
    </row>
    <row r="41" spans="1:13" x14ac:dyDescent="0.2">
      <c r="G41" s="79"/>
      <c r="H41" s="79"/>
      <c r="I41" s="80"/>
      <c r="J41" s="80"/>
      <c r="K41" s="80"/>
      <c r="L41" s="80"/>
      <c r="M41" s="80"/>
    </row>
    <row r="42" spans="1:13" x14ac:dyDescent="0.2">
      <c r="G42" s="79"/>
      <c r="H42" s="79"/>
      <c r="I42" s="80"/>
      <c r="J42" s="80"/>
      <c r="K42" s="80"/>
      <c r="L42" s="80"/>
      <c r="M42" s="80"/>
    </row>
    <row r="43" spans="1:13" x14ac:dyDescent="0.2">
      <c r="G43" s="79"/>
      <c r="H43" s="79"/>
      <c r="I43" s="80"/>
      <c r="J43" s="80"/>
      <c r="K43" s="80"/>
      <c r="L43" s="80"/>
      <c r="M43" s="80"/>
    </row>
    <row r="44" spans="1:13" x14ac:dyDescent="0.2">
      <c r="A44" s="43"/>
      <c r="G44" s="79"/>
      <c r="H44" s="79"/>
      <c r="I44" s="80"/>
      <c r="J44" s="80"/>
      <c r="K44" s="80"/>
      <c r="L44" s="80"/>
      <c r="M44" s="80"/>
    </row>
    <row r="45" spans="1:13" x14ac:dyDescent="0.2">
      <c r="G45" s="79"/>
      <c r="H45" s="79"/>
      <c r="I45" s="80"/>
      <c r="J45" s="80"/>
      <c r="K45" s="80"/>
      <c r="L45" s="80"/>
      <c r="M45" s="80"/>
    </row>
    <row r="46" spans="1:13" x14ac:dyDescent="0.2">
      <c r="G46" s="79"/>
      <c r="H46" s="79"/>
      <c r="I46" s="80"/>
      <c r="J46" s="80"/>
      <c r="K46" s="80"/>
      <c r="L46" s="80"/>
      <c r="M46" s="80"/>
    </row>
    <row r="47" spans="1:13" x14ac:dyDescent="0.2">
      <c r="G47" s="79"/>
      <c r="H47" s="79"/>
      <c r="I47" s="80"/>
      <c r="J47" s="80"/>
      <c r="K47" s="80"/>
      <c r="L47" s="80"/>
      <c r="M47" s="80"/>
    </row>
    <row r="48" spans="1:13" x14ac:dyDescent="0.2">
      <c r="G48" s="79"/>
      <c r="H48" s="79"/>
      <c r="I48" s="80"/>
      <c r="J48" s="80"/>
      <c r="K48" s="80"/>
      <c r="L48" s="80"/>
      <c r="M48" s="80"/>
    </row>
    <row r="49" spans="1:13" x14ac:dyDescent="0.2">
      <c r="G49" s="79"/>
      <c r="H49" s="79"/>
      <c r="I49" s="80"/>
      <c r="J49" s="80"/>
      <c r="K49" s="80"/>
      <c r="L49" s="80"/>
      <c r="M49" s="80"/>
    </row>
    <row r="50" spans="1:13" x14ac:dyDescent="0.2">
      <c r="A50" s="43"/>
      <c r="G50" s="79"/>
      <c r="H50" s="79"/>
      <c r="I50" s="80"/>
      <c r="J50" s="80"/>
      <c r="K50" s="80"/>
      <c r="L50" s="80"/>
      <c r="M50" s="80"/>
    </row>
    <row r="51" spans="1:13" x14ac:dyDescent="0.2">
      <c r="G51" s="79"/>
      <c r="H51" s="79"/>
      <c r="I51" s="79"/>
      <c r="J51" s="79"/>
      <c r="K51" s="79"/>
      <c r="L51" s="79"/>
      <c r="M51" s="79"/>
    </row>
    <row r="53" spans="1:13" x14ac:dyDescent="0.2">
      <c r="A53" s="43"/>
    </row>
    <row r="56" spans="1:13" x14ac:dyDescent="0.2">
      <c r="A56" s="43"/>
    </row>
    <row r="66" spans="1:1" x14ac:dyDescent="0.2">
      <c r="A66" s="43"/>
    </row>
    <row r="72" spans="1:1" x14ac:dyDescent="0.2">
      <c r="A72" s="43"/>
    </row>
    <row r="75" spans="1:1" x14ac:dyDescent="0.2">
      <c r="A75" s="43"/>
    </row>
    <row r="78" spans="1:1" x14ac:dyDescent="0.2">
      <c r="A78" s="43"/>
    </row>
    <row r="88" spans="1:1" x14ac:dyDescent="0.2">
      <c r="A88" s="43"/>
    </row>
    <row r="94" spans="1:1" x14ac:dyDescent="0.2">
      <c r="A94" s="43"/>
    </row>
    <row r="97" spans="1:1" x14ac:dyDescent="0.2">
      <c r="A97" s="43"/>
    </row>
    <row r="100" spans="1:1" x14ac:dyDescent="0.2">
      <c r="A100" s="43"/>
    </row>
    <row r="110" spans="1:1" x14ac:dyDescent="0.2">
      <c r="A110" s="43"/>
    </row>
    <row r="116" spans="1:1" x14ac:dyDescent="0.2">
      <c r="A116" s="43"/>
    </row>
    <row r="119" spans="1:1" x14ac:dyDescent="0.2">
      <c r="A119" s="43"/>
    </row>
    <row r="122" spans="1:1" x14ac:dyDescent="0.2">
      <c r="A122" s="43"/>
    </row>
    <row r="132" spans="1:1" x14ac:dyDescent="0.2">
      <c r="A132" s="43"/>
    </row>
    <row r="138" spans="1:1" x14ac:dyDescent="0.2">
      <c r="A138" s="43"/>
    </row>
    <row r="141" spans="1:1" x14ac:dyDescent="0.2">
      <c r="A141" s="43"/>
    </row>
    <row r="144" spans="1:1" x14ac:dyDescent="0.2">
      <c r="A144" s="43"/>
    </row>
    <row r="154" spans="1:1" x14ac:dyDescent="0.2">
      <c r="A154" s="43"/>
    </row>
    <row r="160" spans="1:1" x14ac:dyDescent="0.2">
      <c r="A160" s="43"/>
    </row>
    <row r="163" spans="1:1" x14ac:dyDescent="0.2">
      <c r="A163" s="43"/>
    </row>
    <row r="166" spans="1:1" x14ac:dyDescent="0.2">
      <c r="A166" s="43"/>
    </row>
    <row r="176" spans="1:1" x14ac:dyDescent="0.2">
      <c r="A176" s="43"/>
    </row>
  </sheetData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/>
  <dimension ref="A1:A8"/>
  <sheetViews>
    <sheetView zoomScale="145" zoomScaleNormal="145" workbookViewId="0"/>
  </sheetViews>
  <sheetFormatPr defaultColWidth="8.85546875" defaultRowHeight="12.75" x14ac:dyDescent="0.2"/>
  <cols>
    <col min="1" max="1" width="15.85546875" style="284" bestFit="1" customWidth="1"/>
    <col min="2" max="16384" width="8.85546875" style="284"/>
  </cols>
  <sheetData>
    <row r="1" spans="1:1" ht="13.15" customHeight="1" x14ac:dyDescent="0.2">
      <c r="A1" s="46" t="s">
        <v>407</v>
      </c>
    </row>
    <row r="2" spans="1:1" ht="13.15" customHeight="1" x14ac:dyDescent="0.2">
      <c r="A2" s="46" t="s">
        <v>408</v>
      </c>
    </row>
    <row r="3" spans="1:1" ht="13.15" customHeight="1" x14ac:dyDescent="0.2">
      <c r="A3" s="46" t="s">
        <v>409</v>
      </c>
    </row>
    <row r="4" spans="1:1" ht="13.15" customHeight="1" x14ac:dyDescent="0.2">
      <c r="A4" s="46" t="s">
        <v>410</v>
      </c>
    </row>
    <row r="5" spans="1:1" ht="13.15" customHeight="1" x14ac:dyDescent="0.2">
      <c r="A5" s="284" t="s">
        <v>393</v>
      </c>
    </row>
    <row r="6" spans="1:1" ht="13.15" customHeight="1" x14ac:dyDescent="0.2">
      <c r="A6" s="284" t="s">
        <v>386</v>
      </c>
    </row>
    <row r="7" spans="1:1" ht="13.9" customHeight="1" x14ac:dyDescent="0.2">
      <c r="A7" s="284" t="s">
        <v>386</v>
      </c>
    </row>
    <row r="8" spans="1:1" x14ac:dyDescent="0.2">
      <c r="A8" s="284" t="s">
        <v>384</v>
      </c>
    </row>
  </sheetData>
  <sortState ref="A3:A8">
    <sortCondition ref="A1"/>
  </sortState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/>
  <dimension ref="A1:A7"/>
  <sheetViews>
    <sheetView zoomScale="145" zoomScaleNormal="145" workbookViewId="0">
      <selection activeCell="A8" sqref="A8"/>
    </sheetView>
  </sheetViews>
  <sheetFormatPr defaultColWidth="8.85546875" defaultRowHeight="12.75" x14ac:dyDescent="0.2"/>
  <cols>
    <col min="1" max="1" width="71.140625" style="284" customWidth="1"/>
    <col min="2" max="16384" width="8.85546875" style="284"/>
  </cols>
  <sheetData>
    <row r="1" spans="1:1" ht="59.45" customHeight="1" x14ac:dyDescent="0.2">
      <c r="A1" s="307" t="s">
        <v>465</v>
      </c>
    </row>
    <row r="2" spans="1:1" ht="13.15" customHeight="1" x14ac:dyDescent="0.2"/>
    <row r="3" spans="1:1" ht="13.15" customHeight="1" x14ac:dyDescent="0.2"/>
    <row r="4" spans="1:1" ht="13.15" customHeight="1" x14ac:dyDescent="0.2"/>
    <row r="5" spans="1:1" ht="13.15" customHeight="1" x14ac:dyDescent="0.2"/>
    <row r="6" spans="1:1" ht="13.15" customHeight="1" x14ac:dyDescent="0.2"/>
    <row r="7" spans="1:1" ht="13.9" customHeight="1" x14ac:dyDescent="0.2"/>
  </sheetData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8">
    <tabColor indexed="11"/>
  </sheetPr>
  <dimension ref="A4:H15"/>
  <sheetViews>
    <sheetView topLeftCell="A4" zoomScale="145" zoomScaleNormal="145" workbookViewId="0">
      <selection activeCell="B13" sqref="B13"/>
    </sheetView>
  </sheetViews>
  <sheetFormatPr defaultColWidth="8.85546875" defaultRowHeight="12.75" x14ac:dyDescent="0.2"/>
  <cols>
    <col min="1" max="1" width="23.85546875" style="306" customWidth="1"/>
    <col min="2" max="3" width="8.28515625" style="306" customWidth="1"/>
    <col min="4" max="5" width="8.140625" style="306" customWidth="1"/>
    <col min="6" max="6" width="13.5703125" style="306" customWidth="1"/>
    <col min="7" max="7" width="6.7109375" style="306" customWidth="1"/>
    <col min="8" max="8" width="5.85546875" style="306" customWidth="1"/>
    <col min="9" max="16384" width="8.85546875" style="306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printOptions gridLines="1" gridLinesSet="0"/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6">
    <tabColor indexed="11"/>
  </sheetPr>
  <dimension ref="A4:H15"/>
  <sheetViews>
    <sheetView zoomScaleNormal="100" workbookViewId="0">
      <selection activeCell="I10" sqref="I10"/>
    </sheetView>
  </sheetViews>
  <sheetFormatPr defaultRowHeight="12.75" x14ac:dyDescent="0.2"/>
  <cols>
    <col min="1" max="1" width="23.85546875" customWidth="1"/>
    <col min="2" max="3" width="8.28515625" customWidth="1"/>
    <col min="4" max="5" width="8.140625" customWidth="1"/>
    <col min="6" max="6" width="13.5703125" customWidth="1"/>
    <col min="7" max="7" width="6.7109375" customWidth="1"/>
    <col min="8" max="8" width="5.85546875" customWidth="1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customSheetViews>
    <customSheetView guid="{2EAD168D-A49E-4F5C-9970-5D520AF78882}" topLeftCell="A4">
      <selection activeCell="F12" sqref="F12:F15"/>
      <pageMargins left="0.75" right="0.75" top="1" bottom="1" header="0.5" footer="0.5"/>
      <printOptions gridLines="1"/>
      <pageSetup orientation="portrait" horizontalDpi="4294967295" verticalDpi="4294967295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4294967295" verticalDpi="4294967295" r:id="rId3"/>
  <headerFooter alignWithMargins="0">
    <oddHeader>&amp;A</oddHeader>
    <oddFooter>Page &amp;P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3">
    <tabColor indexed="11"/>
  </sheetPr>
  <dimension ref="A4:H15"/>
  <sheetViews>
    <sheetView topLeftCell="A3" zoomScaleNormal="100" workbookViewId="0">
      <selection activeCell="A7" sqref="A7:B10"/>
    </sheetView>
  </sheetViews>
  <sheetFormatPr defaultColWidth="8.85546875" defaultRowHeight="12.75" x14ac:dyDescent="0.2"/>
  <cols>
    <col min="1" max="1" width="23.85546875" style="306" customWidth="1"/>
    <col min="2" max="3" width="8.28515625" style="306" customWidth="1"/>
    <col min="4" max="5" width="8.140625" style="306" customWidth="1"/>
    <col min="6" max="6" width="13.5703125" style="306" customWidth="1"/>
    <col min="7" max="7" width="6.7109375" style="306" customWidth="1"/>
    <col min="8" max="8" width="5.85546875" style="306" customWidth="1"/>
    <col min="9" max="16384" width="8.85546875" style="306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72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72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272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12000</v>
      </c>
      <c r="C12" s="32">
        <v>13650</v>
      </c>
      <c r="D12" s="27">
        <v>22000</v>
      </c>
      <c r="E12" s="32">
        <f>AVERAGE(B12:C12)</f>
        <v>12825</v>
      </c>
      <c r="F12" s="272">
        <f>E12/E10</f>
        <v>0.79670756328622461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272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12700</v>
      </c>
      <c r="C14" s="32">
        <f>SUM(C12:C13)</f>
        <v>15045</v>
      </c>
      <c r="D14" s="32">
        <f>SUM(D12:D13)</f>
        <v>24095</v>
      </c>
      <c r="E14" s="32">
        <f>AVERAGE(B14:C14)</f>
        <v>13872.5</v>
      </c>
      <c r="F14" s="272">
        <f>E14/E10</f>
        <v>0.86177977946886164</v>
      </c>
      <c r="G14" s="38"/>
    </row>
    <row r="15" spans="1:8" ht="13.5" thickBot="1" x14ac:dyDescent="0.25">
      <c r="A15" s="39" t="s">
        <v>60</v>
      </c>
      <c r="B15" s="40">
        <f>B10-B14</f>
        <v>2690</v>
      </c>
      <c r="C15" s="40">
        <f>C10-C14</f>
        <v>1760</v>
      </c>
      <c r="D15" s="40">
        <f>D10-D14</f>
        <v>8100</v>
      </c>
      <c r="E15" s="40">
        <f>AVERAGE(B15:C15)</f>
        <v>2225</v>
      </c>
      <c r="F15" s="272">
        <f>E15/E10</f>
        <v>0.13822022053113839</v>
      </c>
      <c r="G15" s="42"/>
    </row>
  </sheetData>
  <printOptions gridLines="1" gridLinesSet="0"/>
  <pageMargins left="0.75" right="0.75" top="1" bottom="1" header="0.5" footer="0.5"/>
  <pageSetup orientation="portrait" horizontalDpi="4294967295" verticalDpi="4294967295" r:id="rId1"/>
  <headerFooter alignWithMargins="0">
    <oddHeader>&amp;A</oddHeader>
    <oddFooter>Page &amp;P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9"/>
  <dimension ref="A1:A8"/>
  <sheetViews>
    <sheetView zoomScale="145" zoomScaleNormal="145" workbookViewId="0">
      <selection activeCell="A2" sqref="A2"/>
    </sheetView>
  </sheetViews>
  <sheetFormatPr defaultColWidth="8.85546875" defaultRowHeight="12.75" x14ac:dyDescent="0.2"/>
  <cols>
    <col min="1" max="1" width="30.28515625" style="306" customWidth="1"/>
    <col min="2" max="16384" width="8.85546875" style="306"/>
  </cols>
  <sheetData>
    <row r="1" spans="1:1" ht="13.15" customHeight="1" x14ac:dyDescent="0.2">
      <c r="A1" s="286" t="s">
        <v>11</v>
      </c>
    </row>
    <row r="2" spans="1:1" ht="13.15" customHeight="1" x14ac:dyDescent="0.2">
      <c r="A2" s="306" t="s">
        <v>411</v>
      </c>
    </row>
    <row r="3" spans="1:1" ht="13.15" customHeight="1" x14ac:dyDescent="0.2">
      <c r="A3" s="306" t="s">
        <v>412</v>
      </c>
    </row>
    <row r="4" spans="1:1" ht="13.15" customHeight="1" x14ac:dyDescent="0.2">
      <c r="A4" s="306" t="s">
        <v>413</v>
      </c>
    </row>
    <row r="5" spans="1:1" ht="13.15" customHeight="1" x14ac:dyDescent="0.2">
      <c r="A5" s="306" t="s">
        <v>414</v>
      </c>
    </row>
    <row r="6" spans="1:1" ht="13.15" customHeight="1" x14ac:dyDescent="0.2">
      <c r="A6" s="306" t="s">
        <v>415</v>
      </c>
    </row>
    <row r="7" spans="1:1" ht="13.9" customHeight="1" x14ac:dyDescent="0.2">
      <c r="A7" s="306" t="s">
        <v>416</v>
      </c>
    </row>
    <row r="8" spans="1:1" x14ac:dyDescent="0.2">
      <c r="A8" s="306" t="s">
        <v>417</v>
      </c>
    </row>
  </sheetData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3"/>
  <sheetViews>
    <sheetView workbookViewId="0">
      <selection activeCell="D25" sqref="D25"/>
    </sheetView>
  </sheetViews>
  <sheetFormatPr defaultRowHeight="12.75" x14ac:dyDescent="0.2"/>
  <cols>
    <col min="1" max="1" width="25.7109375" customWidth="1"/>
  </cols>
  <sheetData>
    <row r="3" spans="1:1" x14ac:dyDescent="0.2">
      <c r="A3" s="270">
        <v>1</v>
      </c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15416</v>
      </c>
    </row>
    <row r="3" spans="1:11" x14ac:dyDescent="0.2">
      <c r="A3" s="13" t="s">
        <v>62</v>
      </c>
      <c r="B3" s="13" t="s">
        <v>63</v>
      </c>
      <c r="C3" s="13" t="s">
        <v>53</v>
      </c>
      <c r="D3" s="13"/>
      <c r="E3" s="13"/>
      <c r="F3" s="13"/>
      <c r="G3" s="46"/>
      <c r="K3" s="78">
        <f>SUBTOTAL(9,C4:C25)</f>
        <v>15416</v>
      </c>
    </row>
    <row r="4" spans="1:11" x14ac:dyDescent="0.2">
      <c r="A4" t="s">
        <v>394</v>
      </c>
      <c r="B4">
        <v>2012</v>
      </c>
      <c r="C4">
        <v>3409</v>
      </c>
    </row>
    <row r="5" spans="1:11" x14ac:dyDescent="0.2">
      <c r="A5" t="s">
        <v>395</v>
      </c>
      <c r="B5">
        <v>2012</v>
      </c>
      <c r="C5">
        <v>5634</v>
      </c>
    </row>
    <row r="6" spans="1:11" x14ac:dyDescent="0.2">
      <c r="A6" s="43" t="s">
        <v>396</v>
      </c>
      <c r="B6">
        <v>2012</v>
      </c>
      <c r="C6">
        <v>3984</v>
      </c>
    </row>
    <row r="7" spans="1:11" x14ac:dyDescent="0.2">
      <c r="A7" t="s">
        <v>398</v>
      </c>
      <c r="B7">
        <v>2012</v>
      </c>
      <c r="C7">
        <v>2389</v>
      </c>
    </row>
    <row r="9" spans="1:11" x14ac:dyDescent="0.2">
      <c r="A9" s="43"/>
    </row>
    <row r="10" spans="1:11" x14ac:dyDescent="0.2">
      <c r="G10" s="13"/>
      <c r="H10" s="13"/>
      <c r="I10" s="13"/>
      <c r="J10" s="13"/>
      <c r="K10" s="13"/>
    </row>
    <row r="12" spans="1:11" x14ac:dyDescent="0.2">
      <c r="A12" s="43"/>
    </row>
    <row r="13" spans="1:11" x14ac:dyDescent="0.2">
      <c r="G13" s="43"/>
    </row>
    <row r="17" spans="1:13" x14ac:dyDescent="0.2">
      <c r="G17" s="43"/>
    </row>
    <row r="20" spans="1:13" x14ac:dyDescent="0.2">
      <c r="G20" s="43"/>
    </row>
    <row r="22" spans="1:13" x14ac:dyDescent="0.2">
      <c r="A22" s="43"/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5:F26"/>
  <sheetViews>
    <sheetView zoomScaleNormal="100" workbookViewId="0">
      <selection activeCell="D29" sqref="D29"/>
    </sheetView>
  </sheetViews>
  <sheetFormatPr defaultRowHeight="12.75" x14ac:dyDescent="0.2"/>
  <sheetData>
    <row r="5" spans="2:6" x14ac:dyDescent="0.2">
      <c r="B5" s="46"/>
    </row>
    <row r="6" spans="2:6" x14ac:dyDescent="0.2">
      <c r="C6" s="46" t="s">
        <v>134</v>
      </c>
      <c r="E6">
        <v>456</v>
      </c>
      <c r="F6">
        <v>78</v>
      </c>
    </row>
    <row r="9" spans="2:6" x14ac:dyDescent="0.2">
      <c r="B9" s="46"/>
      <c r="C9" s="46" t="s">
        <v>134</v>
      </c>
      <c r="E9">
        <v>2</v>
      </c>
      <c r="F9">
        <v>8</v>
      </c>
    </row>
    <row r="12" spans="2:6" x14ac:dyDescent="0.2">
      <c r="B12" s="46"/>
      <c r="C12" s="46" t="s">
        <v>134</v>
      </c>
      <c r="E12">
        <v>100</v>
      </c>
      <c r="F12">
        <v>96</v>
      </c>
    </row>
    <row r="14" spans="2:6" x14ac:dyDescent="0.2">
      <c r="C14" s="46" t="s">
        <v>134</v>
      </c>
      <c r="E14">
        <v>36</v>
      </c>
      <c r="F14">
        <v>741</v>
      </c>
    </row>
    <row r="15" spans="2:6" x14ac:dyDescent="0.2">
      <c r="B15" s="46"/>
    </row>
    <row r="18" spans="3:6" x14ac:dyDescent="0.2">
      <c r="C18" s="46" t="s">
        <v>134</v>
      </c>
      <c r="E18">
        <v>100</v>
      </c>
      <c r="F18">
        <v>754</v>
      </c>
    </row>
    <row r="21" spans="3:6" x14ac:dyDescent="0.2">
      <c r="C21" s="46" t="s">
        <v>134</v>
      </c>
      <c r="E21">
        <v>2</v>
      </c>
      <c r="F21">
        <v>142</v>
      </c>
    </row>
    <row r="24" spans="3:6" x14ac:dyDescent="0.2">
      <c r="C24" s="46" t="s">
        <v>134</v>
      </c>
      <c r="E24">
        <v>100</v>
      </c>
      <c r="F24">
        <v>78</v>
      </c>
    </row>
    <row r="26" spans="3:6" x14ac:dyDescent="0.2">
      <c r="C26" s="46" t="s">
        <v>134</v>
      </c>
      <c r="E26">
        <v>36</v>
      </c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2"/>
  <dimension ref="A1:A8"/>
  <sheetViews>
    <sheetView zoomScale="145" zoomScaleNormal="145" workbookViewId="0">
      <selection activeCell="B1" sqref="B1:I1"/>
    </sheetView>
  </sheetViews>
  <sheetFormatPr defaultColWidth="8.85546875" defaultRowHeight="12.75" x14ac:dyDescent="0.2"/>
  <cols>
    <col min="1" max="16384" width="8.85546875" style="292"/>
  </cols>
  <sheetData>
    <row r="1" spans="1:1" ht="13.15" customHeight="1" x14ac:dyDescent="0.2">
      <c r="A1" s="292" t="s">
        <v>73</v>
      </c>
    </row>
    <row r="2" spans="1:1" ht="13.15" customHeight="1" x14ac:dyDescent="0.2">
      <c r="A2" s="292" t="s">
        <v>383</v>
      </c>
    </row>
    <row r="3" spans="1:1" ht="13.15" customHeight="1" x14ac:dyDescent="0.2">
      <c r="A3" s="292" t="s">
        <v>388</v>
      </c>
    </row>
    <row r="4" spans="1:1" ht="13.15" customHeight="1" x14ac:dyDescent="0.2">
      <c r="A4" s="292" t="s">
        <v>390</v>
      </c>
    </row>
    <row r="5" spans="1:1" ht="13.15" customHeight="1" x14ac:dyDescent="0.2">
      <c r="A5" s="292" t="s">
        <v>393</v>
      </c>
    </row>
    <row r="6" spans="1:1" ht="13.15" customHeight="1" x14ac:dyDescent="0.2">
      <c r="A6" s="292" t="s">
        <v>386</v>
      </c>
    </row>
    <row r="7" spans="1:1" ht="13.9" customHeight="1" x14ac:dyDescent="0.2">
      <c r="A7" s="292" t="s">
        <v>386</v>
      </c>
    </row>
    <row r="8" spans="1:1" x14ac:dyDescent="0.2">
      <c r="A8" s="292" t="s">
        <v>384</v>
      </c>
    </row>
  </sheetData>
  <pageMargins left="0.75" right="0.75" top="1" bottom="1" header="0.5" footer="0.5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0"/>
  <dimension ref="B5:F26"/>
  <sheetViews>
    <sheetView zoomScaleNormal="100" workbookViewId="0">
      <selection activeCell="D29" sqref="D29"/>
    </sheetView>
  </sheetViews>
  <sheetFormatPr defaultColWidth="8.85546875" defaultRowHeight="12.75" x14ac:dyDescent="0.2"/>
  <cols>
    <col min="1" max="16384" width="8.85546875" style="285"/>
  </cols>
  <sheetData>
    <row r="5" spans="2:6" x14ac:dyDescent="0.2">
      <c r="B5" s="46"/>
    </row>
    <row r="6" spans="2:6" x14ac:dyDescent="0.2">
      <c r="C6" s="46" t="s">
        <v>134</v>
      </c>
      <c r="E6" s="285">
        <v>456</v>
      </c>
      <c r="F6" s="285">
        <v>78</v>
      </c>
    </row>
    <row r="9" spans="2:6" x14ac:dyDescent="0.2">
      <c r="B9" s="46"/>
      <c r="C9" s="46" t="s">
        <v>134</v>
      </c>
      <c r="E9" s="285">
        <v>2</v>
      </c>
      <c r="F9" s="285">
        <v>8</v>
      </c>
    </row>
    <row r="12" spans="2:6" x14ac:dyDescent="0.2">
      <c r="B12" s="46"/>
      <c r="C12" s="46" t="s">
        <v>134</v>
      </c>
      <c r="E12" s="285">
        <v>100</v>
      </c>
      <c r="F12" s="285">
        <v>96</v>
      </c>
    </row>
    <row r="14" spans="2:6" x14ac:dyDescent="0.2">
      <c r="C14" s="46" t="s">
        <v>134</v>
      </c>
      <c r="E14" s="285">
        <v>36</v>
      </c>
      <c r="F14" s="285">
        <v>741</v>
      </c>
    </row>
    <row r="15" spans="2:6" x14ac:dyDescent="0.2">
      <c r="B15" s="46"/>
    </row>
    <row r="18" spans="3:6" x14ac:dyDescent="0.2">
      <c r="C18" s="46" t="s">
        <v>134</v>
      </c>
      <c r="E18" s="285">
        <v>100</v>
      </c>
      <c r="F18" s="285">
        <v>754</v>
      </c>
    </row>
    <row r="21" spans="3:6" x14ac:dyDescent="0.2">
      <c r="C21" s="46" t="s">
        <v>134</v>
      </c>
      <c r="E21" s="285">
        <v>2</v>
      </c>
      <c r="F21" s="285">
        <v>142</v>
      </c>
    </row>
    <row r="24" spans="3:6" x14ac:dyDescent="0.2">
      <c r="C24" s="46" t="s">
        <v>134</v>
      </c>
      <c r="E24" s="285">
        <v>100</v>
      </c>
      <c r="F24" s="285">
        <v>78</v>
      </c>
    </row>
    <row r="26" spans="3:6" x14ac:dyDescent="0.2">
      <c r="C26" s="46" t="s">
        <v>134</v>
      </c>
      <c r="E26" s="285">
        <v>36</v>
      </c>
    </row>
  </sheetData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5:E26"/>
  <sheetViews>
    <sheetView workbookViewId="0">
      <selection activeCell="D25" sqref="D25"/>
    </sheetView>
  </sheetViews>
  <sheetFormatPr defaultRowHeight="12.75" x14ac:dyDescent="0.2"/>
  <sheetData>
    <row r="5" spans="2:5" x14ac:dyDescent="0.2">
      <c r="B5" s="46"/>
    </row>
    <row r="6" spans="2:5" x14ac:dyDescent="0.2">
      <c r="C6" s="46" t="s">
        <v>134</v>
      </c>
      <c r="E6">
        <v>100</v>
      </c>
    </row>
    <row r="9" spans="2:5" x14ac:dyDescent="0.2">
      <c r="B9" s="46"/>
      <c r="C9" s="46" t="s">
        <v>134</v>
      </c>
      <c r="E9">
        <v>2</v>
      </c>
    </row>
    <row r="12" spans="2:5" x14ac:dyDescent="0.2">
      <c r="B12" s="46"/>
      <c r="C12" s="46" t="s">
        <v>134</v>
      </c>
      <c r="E12">
        <v>100</v>
      </c>
    </row>
    <row r="14" spans="2:5" x14ac:dyDescent="0.2">
      <c r="C14" s="46" t="s">
        <v>134</v>
      </c>
      <c r="E14">
        <v>36</v>
      </c>
    </row>
    <row r="15" spans="2:5" x14ac:dyDescent="0.2">
      <c r="B15" s="46"/>
    </row>
    <row r="18" spans="3:5" x14ac:dyDescent="0.2">
      <c r="C18" s="46" t="s">
        <v>134</v>
      </c>
      <c r="E18">
        <v>100</v>
      </c>
    </row>
    <row r="21" spans="3:5" x14ac:dyDescent="0.2">
      <c r="C21" s="46" t="s">
        <v>134</v>
      </c>
      <c r="E21">
        <v>2</v>
      </c>
    </row>
    <row r="24" spans="3:5" x14ac:dyDescent="0.2">
      <c r="C24" s="46" t="s">
        <v>134</v>
      </c>
      <c r="E24">
        <v>100</v>
      </c>
    </row>
    <row r="26" spans="3:5" x14ac:dyDescent="0.2">
      <c r="C26" s="46" t="s">
        <v>134</v>
      </c>
      <c r="E26">
        <v>36</v>
      </c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5:B15"/>
  <sheetViews>
    <sheetView workbookViewId="0">
      <selection activeCell="D25" sqref="D25"/>
    </sheetView>
  </sheetViews>
  <sheetFormatPr defaultRowHeight="12.75" x14ac:dyDescent="0.2"/>
  <sheetData>
    <row r="5" spans="2:2" x14ac:dyDescent="0.2">
      <c r="B5" s="46"/>
    </row>
    <row r="9" spans="2:2" x14ac:dyDescent="0.2">
      <c r="B9" s="46"/>
    </row>
    <row r="12" spans="2:2" x14ac:dyDescent="0.2">
      <c r="B12" s="46"/>
    </row>
    <row r="15" spans="2:2" x14ac:dyDescent="0.2">
      <c r="B15" s="46"/>
    </row>
  </sheetData>
  <customSheetViews>
    <customSheetView guid="{2EAD168D-A49E-4F5C-9970-5D520AF78882}">
      <selection activeCell="D25" sqref="D25"/>
      <pageMargins left="0.7" right="0.7" top="0.75" bottom="0.75" header="0.3" footer="0.3"/>
    </customSheetView>
    <customSheetView guid="{012EE92B-5C34-485E-A330-68EB9B7C96C6}">
      <selection activeCell="D25" sqref="D25"/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indexed="40"/>
  </sheetPr>
  <dimension ref="A2:M51"/>
  <sheetViews>
    <sheetView topLeftCell="B1"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 topLeftCell="B1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 topLeftCell="B1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indexed="40"/>
  </sheetPr>
  <dimension ref="A2:M46"/>
  <sheetViews>
    <sheetView workbookViewId="0">
      <selection activeCell="A20" sqref="A20"/>
    </sheetView>
  </sheetViews>
  <sheetFormatPr defaultRowHeight="12.75" x14ac:dyDescent="0.2"/>
  <cols>
    <col min="1" max="1" width="73.7109375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SUM(C4:C20)</f>
        <v>0</v>
      </c>
    </row>
    <row r="3" spans="1:11" ht="26.25" x14ac:dyDescent="0.4">
      <c r="A3" s="269" t="s">
        <v>354</v>
      </c>
      <c r="B3" s="13"/>
      <c r="C3" s="13"/>
      <c r="D3" s="13"/>
      <c r="E3" s="13"/>
      <c r="F3" s="13"/>
      <c r="G3" s="13"/>
      <c r="K3" s="78">
        <f>SUBTOTAL(9,C4:C20)</f>
        <v>0</v>
      </c>
    </row>
    <row r="4" spans="1:11" x14ac:dyDescent="0.2">
      <c r="A4" s="43"/>
    </row>
    <row r="5" spans="1:11" x14ac:dyDescent="0.2">
      <c r="A5" s="13" t="s">
        <v>354</v>
      </c>
      <c r="H5" s="13"/>
      <c r="I5" s="13"/>
      <c r="J5" s="13"/>
      <c r="K5" s="13"/>
    </row>
    <row r="7" spans="1:11" x14ac:dyDescent="0.2">
      <c r="A7" s="43"/>
    </row>
    <row r="8" spans="1:11" x14ac:dyDescent="0.2">
      <c r="A8" s="13" t="s">
        <v>354</v>
      </c>
    </row>
    <row r="11" spans="1:11" x14ac:dyDescent="0.2">
      <c r="A11" s="13" t="s">
        <v>354</v>
      </c>
    </row>
    <row r="14" spans="1:11" x14ac:dyDescent="0.2">
      <c r="A14" s="13" t="s">
        <v>354</v>
      </c>
    </row>
    <row r="16" spans="1:11" x14ac:dyDescent="0.2">
      <c r="A16" s="13" t="s">
        <v>354</v>
      </c>
    </row>
    <row r="19" spans="1:13" x14ac:dyDescent="0.2">
      <c r="A19" s="13" t="s">
        <v>354</v>
      </c>
    </row>
    <row r="22" spans="1:13" x14ac:dyDescent="0.2">
      <c r="G22" s="79"/>
      <c r="H22" s="79"/>
      <c r="I22" s="79"/>
      <c r="J22" s="79"/>
      <c r="K22" s="79"/>
      <c r="L22" s="79"/>
      <c r="M22" s="79"/>
    </row>
    <row r="23" spans="1:13" x14ac:dyDescent="0.2">
      <c r="G23" s="79"/>
      <c r="H23" s="79"/>
      <c r="I23" s="79"/>
      <c r="J23" s="79"/>
      <c r="K23" s="79"/>
      <c r="L23" s="79"/>
      <c r="M23" s="79"/>
    </row>
    <row r="24" spans="1:13" x14ac:dyDescent="0.2">
      <c r="G24" s="79"/>
      <c r="H24" s="79"/>
      <c r="I24" s="79"/>
      <c r="J24" s="79"/>
      <c r="K24" s="79"/>
      <c r="L24" s="79"/>
      <c r="M24" s="79"/>
    </row>
    <row r="25" spans="1:13" x14ac:dyDescent="0.2">
      <c r="G25" s="79"/>
      <c r="H25" s="79"/>
      <c r="I25" s="79"/>
      <c r="J25" s="79"/>
      <c r="K25" s="79"/>
      <c r="L25" s="79"/>
      <c r="M25" s="79"/>
    </row>
    <row r="26" spans="1:13" x14ac:dyDescent="0.2">
      <c r="G26" s="79"/>
      <c r="H26" s="79"/>
      <c r="I26" s="80"/>
      <c r="J26" s="80"/>
      <c r="K26" s="80"/>
      <c r="L26" s="80"/>
      <c r="M26" s="80"/>
    </row>
    <row r="27" spans="1:13" x14ac:dyDescent="0.2">
      <c r="G27" s="79"/>
      <c r="H27" s="79"/>
      <c r="I27" s="80"/>
      <c r="J27" s="80"/>
      <c r="K27" s="80"/>
      <c r="L27" s="80"/>
      <c r="M27" s="80"/>
    </row>
    <row r="28" spans="1:13" x14ac:dyDescent="0.2">
      <c r="G28" s="79"/>
      <c r="H28" s="79"/>
      <c r="I28" s="80"/>
      <c r="J28" s="80"/>
      <c r="K28" s="80"/>
      <c r="L28" s="80"/>
      <c r="M28" s="80"/>
    </row>
    <row r="29" spans="1:13" x14ac:dyDescent="0.2">
      <c r="G29" s="79"/>
      <c r="H29" s="79"/>
      <c r="I29" s="80"/>
      <c r="J29" s="80"/>
      <c r="K29" s="80"/>
      <c r="L29" s="80"/>
      <c r="M29" s="80"/>
    </row>
    <row r="30" spans="1:13" x14ac:dyDescent="0.2">
      <c r="G30" s="79"/>
      <c r="H30" s="79"/>
      <c r="I30" s="80"/>
      <c r="J30" s="80"/>
      <c r="K30" s="80"/>
      <c r="L30" s="80"/>
      <c r="M30" s="80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1:13" x14ac:dyDescent="0.2">
      <c r="G33" s="79"/>
      <c r="H33" s="79"/>
      <c r="I33" s="80"/>
      <c r="J33" s="80"/>
      <c r="K33" s="80"/>
      <c r="L33" s="80"/>
      <c r="M33" s="80"/>
    </row>
    <row r="34" spans="1:13" x14ac:dyDescent="0.2">
      <c r="A34" s="13" t="s">
        <v>354</v>
      </c>
      <c r="G34" s="79"/>
      <c r="H34" s="79"/>
      <c r="I34" s="80"/>
      <c r="J34" s="80"/>
      <c r="K34" s="80"/>
      <c r="L34" s="80"/>
      <c r="M34" s="80"/>
    </row>
    <row r="35" spans="1:13" x14ac:dyDescent="0.2">
      <c r="G35" s="79"/>
      <c r="H35" s="79"/>
      <c r="I35" s="80"/>
      <c r="J35" s="80"/>
      <c r="K35" s="80"/>
      <c r="L35" s="80"/>
      <c r="M35" s="80"/>
    </row>
    <row r="36" spans="1:13" x14ac:dyDescent="0.2">
      <c r="G36" s="79"/>
      <c r="H36" s="79"/>
      <c r="I36" s="80"/>
      <c r="J36" s="80"/>
      <c r="K36" s="80"/>
      <c r="L36" s="80"/>
      <c r="M36" s="80"/>
    </row>
    <row r="37" spans="1:13" x14ac:dyDescent="0.2">
      <c r="G37" s="79"/>
      <c r="H37" s="79"/>
      <c r="I37" s="80"/>
      <c r="J37" s="80"/>
      <c r="K37" s="80"/>
      <c r="L37" s="80"/>
      <c r="M37" s="80"/>
    </row>
    <row r="38" spans="1:13" x14ac:dyDescent="0.2">
      <c r="G38" s="79"/>
      <c r="H38" s="79"/>
      <c r="I38" s="80"/>
      <c r="J38" s="80"/>
      <c r="K38" s="80"/>
      <c r="L38" s="80"/>
      <c r="M38" s="80"/>
    </row>
    <row r="39" spans="1:13" x14ac:dyDescent="0.2">
      <c r="G39" s="79"/>
      <c r="H39" s="79"/>
      <c r="I39" s="80"/>
      <c r="J39" s="80"/>
      <c r="K39" s="80"/>
      <c r="L39" s="80"/>
      <c r="M39" s="80"/>
    </row>
    <row r="40" spans="1:13" x14ac:dyDescent="0.2">
      <c r="G40" s="79"/>
      <c r="H40" s="79"/>
      <c r="I40" s="80"/>
      <c r="J40" s="80"/>
      <c r="K40" s="80"/>
      <c r="L40" s="80"/>
      <c r="M40" s="80"/>
    </row>
    <row r="41" spans="1:13" x14ac:dyDescent="0.2">
      <c r="G41" s="79"/>
      <c r="H41" s="79"/>
      <c r="I41" s="80"/>
      <c r="J41" s="80"/>
      <c r="K41" s="80"/>
      <c r="L41" s="80"/>
      <c r="M41" s="80"/>
    </row>
    <row r="42" spans="1:13" x14ac:dyDescent="0.2">
      <c r="G42" s="79"/>
      <c r="H42" s="79"/>
      <c r="I42" s="80"/>
      <c r="J42" s="80"/>
      <c r="K42" s="80"/>
      <c r="L42" s="80"/>
      <c r="M42" s="80"/>
    </row>
    <row r="43" spans="1:13" x14ac:dyDescent="0.2">
      <c r="G43" s="79"/>
      <c r="H43" s="79"/>
      <c r="I43" s="80"/>
      <c r="J43" s="80"/>
      <c r="K43" s="80"/>
      <c r="L43" s="80"/>
      <c r="M43" s="80"/>
    </row>
    <row r="44" spans="1:13" x14ac:dyDescent="0.2">
      <c r="G44" s="79"/>
      <c r="H44" s="79"/>
      <c r="I44" s="80"/>
      <c r="J44" s="80"/>
      <c r="K44" s="80"/>
      <c r="L44" s="80"/>
      <c r="M44" s="80"/>
    </row>
    <row r="45" spans="1:13" x14ac:dyDescent="0.2">
      <c r="G45" s="79"/>
      <c r="H45" s="79"/>
      <c r="I45" s="80"/>
      <c r="J45" s="80"/>
      <c r="K45" s="80"/>
      <c r="L45" s="80"/>
      <c r="M45" s="80"/>
    </row>
    <row r="46" spans="1:13" x14ac:dyDescent="0.2">
      <c r="G46" s="79"/>
      <c r="H46" s="79"/>
      <c r="I46" s="79"/>
      <c r="J46" s="79"/>
      <c r="K46" s="79"/>
      <c r="L46" s="79"/>
      <c r="M46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indexed="40"/>
  </sheetPr>
  <dimension ref="A2:M51"/>
  <sheetViews>
    <sheetView topLeftCell="A19" zoomScaleNormal="100"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>
    <tabColor indexed="40"/>
  </sheetPr>
  <dimension ref="A2:M51"/>
  <sheetViews>
    <sheetView workbookViewId="0">
      <selection activeCell="D25" sqref="D25"/>
    </sheetView>
  </sheetViews>
  <sheetFormatPr defaultColWidth="30.7109375" defaultRowHeight="12.75" x14ac:dyDescent="0.2"/>
  <cols>
    <col min="1" max="1" width="82.140625" bestFit="1" customWidth="1"/>
  </cols>
  <sheetData>
    <row r="2" spans="1:11" ht="27.75" x14ac:dyDescent="0.4">
      <c r="A2" s="268"/>
      <c r="G2" s="13"/>
      <c r="K2" s="78"/>
    </row>
    <row r="3" spans="1:11" x14ac:dyDescent="0.2">
      <c r="A3" s="13"/>
      <c r="B3" s="13"/>
      <c r="C3" s="13"/>
      <c r="D3" s="13"/>
      <c r="E3" s="13"/>
      <c r="F3" s="13"/>
      <c r="G3" s="13"/>
      <c r="K3" s="78"/>
    </row>
    <row r="4" spans="1:11" ht="27.75" x14ac:dyDescent="0.4">
      <c r="A4" s="268" t="s">
        <v>353</v>
      </c>
      <c r="B4" s="268"/>
    </row>
    <row r="5" spans="1:11" ht="27.75" x14ac:dyDescent="0.4">
      <c r="A5" s="268"/>
    </row>
    <row r="6" spans="1:11" ht="27.75" x14ac:dyDescent="0.4">
      <c r="A6" s="268"/>
    </row>
    <row r="7" spans="1:11" ht="27.75" x14ac:dyDescent="0.4">
      <c r="A7" s="268"/>
    </row>
    <row r="8" spans="1:11" ht="27.75" x14ac:dyDescent="0.4">
      <c r="A8" s="268"/>
    </row>
    <row r="9" spans="1:11" ht="27.75" x14ac:dyDescent="0.4">
      <c r="A9" s="268"/>
    </row>
    <row r="10" spans="1:11" ht="27.75" x14ac:dyDescent="0.4">
      <c r="A10" s="268"/>
      <c r="H10" s="13"/>
      <c r="I10" s="13"/>
      <c r="J10" s="13"/>
      <c r="K10" s="13"/>
    </row>
    <row r="11" spans="1:11" ht="27.75" x14ac:dyDescent="0.4">
      <c r="A11" s="268"/>
    </row>
    <row r="12" spans="1:11" ht="27.75" x14ac:dyDescent="0.4">
      <c r="A12" s="268"/>
    </row>
    <row r="13" spans="1:11" ht="27.75" x14ac:dyDescent="0.4">
      <c r="A13" s="268"/>
    </row>
    <row r="14" spans="1:11" ht="27.75" x14ac:dyDescent="0.4">
      <c r="A14" s="268"/>
    </row>
    <row r="15" spans="1:11" ht="27.75" x14ac:dyDescent="0.4">
      <c r="A15" s="268"/>
    </row>
    <row r="16" spans="1:11" ht="27.75" x14ac:dyDescent="0.4">
      <c r="A16" s="268"/>
    </row>
    <row r="17" spans="1:13" ht="27.75" x14ac:dyDescent="0.4">
      <c r="A17" s="268"/>
    </row>
    <row r="18" spans="1:13" ht="27.75" x14ac:dyDescent="0.4">
      <c r="A18" s="268"/>
    </row>
    <row r="19" spans="1:13" ht="27.75" x14ac:dyDescent="0.4">
      <c r="A19" s="268"/>
    </row>
    <row r="20" spans="1:13" ht="27.75" x14ac:dyDescent="0.4">
      <c r="A20" s="268"/>
    </row>
    <row r="21" spans="1:13" ht="27.75" x14ac:dyDescent="0.4">
      <c r="A21" s="268"/>
    </row>
    <row r="22" spans="1:13" ht="27.75" x14ac:dyDescent="0.4">
      <c r="A22" s="268"/>
    </row>
    <row r="23" spans="1:13" ht="27.75" x14ac:dyDescent="0.4">
      <c r="A23" s="268"/>
    </row>
    <row r="24" spans="1:13" ht="27.75" x14ac:dyDescent="0.4">
      <c r="A24" s="268"/>
    </row>
    <row r="25" spans="1:13" ht="27.75" x14ac:dyDescent="0.4">
      <c r="A25" s="268"/>
    </row>
    <row r="26" spans="1:13" ht="27.75" x14ac:dyDescent="0.4">
      <c r="A26" s="268"/>
    </row>
    <row r="27" spans="1:13" ht="27.75" x14ac:dyDescent="0.4">
      <c r="A27" s="268"/>
      <c r="G27" s="79"/>
      <c r="H27" s="79"/>
      <c r="I27" s="79"/>
      <c r="J27" s="79"/>
      <c r="K27" s="79"/>
      <c r="L27" s="79"/>
      <c r="M27" s="79"/>
    </row>
    <row r="28" spans="1:13" ht="27.75" x14ac:dyDescent="0.4">
      <c r="A28" s="268"/>
      <c r="G28" s="79"/>
      <c r="H28" s="79"/>
      <c r="I28" s="79"/>
      <c r="J28" s="79"/>
      <c r="K28" s="79"/>
      <c r="L28" s="79"/>
      <c r="M28" s="79"/>
    </row>
    <row r="29" spans="1:13" ht="27.75" x14ac:dyDescent="0.4">
      <c r="A29" s="268"/>
      <c r="G29" s="79"/>
      <c r="H29" s="79"/>
      <c r="I29" s="79"/>
      <c r="J29" s="79"/>
      <c r="K29" s="79"/>
      <c r="L29" s="79"/>
      <c r="M29" s="79"/>
    </row>
    <row r="30" spans="1:13" ht="27.75" x14ac:dyDescent="0.4">
      <c r="A30" s="268"/>
      <c r="G30" s="79"/>
      <c r="H30" s="79"/>
      <c r="I30" s="79"/>
      <c r="J30" s="79"/>
      <c r="K30" s="79"/>
      <c r="L30" s="79"/>
      <c r="M30" s="79"/>
    </row>
    <row r="31" spans="1:13" ht="27.75" x14ac:dyDescent="0.4">
      <c r="A31" s="268"/>
      <c r="G31" s="79"/>
      <c r="H31" s="79"/>
      <c r="I31" s="80"/>
      <c r="J31" s="80"/>
      <c r="K31" s="80"/>
      <c r="L31" s="80"/>
      <c r="M31" s="80"/>
    </row>
    <row r="32" spans="1:13" ht="27.75" x14ac:dyDescent="0.4">
      <c r="A32" s="268"/>
      <c r="G32" s="79"/>
      <c r="H32" s="79"/>
      <c r="I32" s="80"/>
      <c r="J32" s="80"/>
      <c r="K32" s="80"/>
      <c r="L32" s="80"/>
      <c r="M32" s="80"/>
    </row>
    <row r="33" spans="1:13" ht="27.75" x14ac:dyDescent="0.4">
      <c r="A33" s="268"/>
      <c r="G33" s="79"/>
      <c r="H33" s="79"/>
      <c r="I33" s="80"/>
      <c r="J33" s="80"/>
      <c r="K33" s="80"/>
      <c r="L33" s="80"/>
      <c r="M33" s="80"/>
    </row>
    <row r="34" spans="1:13" ht="27.75" x14ac:dyDescent="0.4">
      <c r="A34" s="268"/>
      <c r="G34" s="79"/>
      <c r="H34" s="79"/>
      <c r="I34" s="80"/>
      <c r="J34" s="80"/>
      <c r="K34" s="80"/>
      <c r="L34" s="80"/>
      <c r="M34" s="80"/>
    </row>
    <row r="35" spans="1:13" ht="27.75" x14ac:dyDescent="0.4">
      <c r="A35" s="268"/>
      <c r="G35" s="79"/>
      <c r="H35" s="79"/>
      <c r="I35" s="80"/>
      <c r="J35" s="80"/>
      <c r="K35" s="80"/>
      <c r="L35" s="80"/>
      <c r="M35" s="80"/>
    </row>
    <row r="36" spans="1:13" ht="27.75" x14ac:dyDescent="0.4">
      <c r="A36" s="268"/>
      <c r="G36" s="79"/>
      <c r="H36" s="79"/>
      <c r="I36" s="80"/>
      <c r="J36" s="80"/>
      <c r="K36" s="80"/>
      <c r="L36" s="80"/>
      <c r="M36" s="80"/>
    </row>
    <row r="37" spans="1:13" ht="27.75" x14ac:dyDescent="0.4">
      <c r="A37" s="268"/>
      <c r="G37" s="79"/>
      <c r="H37" s="79"/>
      <c r="I37" s="80"/>
      <c r="J37" s="80"/>
      <c r="K37" s="80"/>
      <c r="L37" s="80"/>
      <c r="M37" s="80"/>
    </row>
    <row r="38" spans="1:13" x14ac:dyDescent="0.2">
      <c r="G38" s="79"/>
      <c r="H38" s="79"/>
      <c r="I38" s="80"/>
      <c r="J38" s="80"/>
      <c r="K38" s="80"/>
      <c r="L38" s="80"/>
      <c r="M38" s="80"/>
    </row>
    <row r="39" spans="1:13" x14ac:dyDescent="0.2">
      <c r="G39" s="79"/>
      <c r="H39" s="79"/>
      <c r="I39" s="80"/>
      <c r="J39" s="80"/>
      <c r="K39" s="80"/>
      <c r="L39" s="80"/>
      <c r="M39" s="80"/>
    </row>
    <row r="40" spans="1:13" x14ac:dyDescent="0.2">
      <c r="G40" s="79"/>
      <c r="H40" s="79"/>
      <c r="I40" s="80"/>
      <c r="J40" s="80"/>
      <c r="K40" s="80"/>
      <c r="L40" s="80"/>
      <c r="M40" s="80"/>
    </row>
    <row r="41" spans="1:13" x14ac:dyDescent="0.2">
      <c r="G41" s="79"/>
      <c r="H41" s="79"/>
      <c r="I41" s="80"/>
      <c r="J41" s="80"/>
      <c r="K41" s="80"/>
      <c r="L41" s="80"/>
      <c r="M41" s="80"/>
    </row>
    <row r="42" spans="1:13" x14ac:dyDescent="0.2">
      <c r="G42" s="79"/>
      <c r="H42" s="79"/>
      <c r="I42" s="80"/>
      <c r="J42" s="80"/>
      <c r="K42" s="80"/>
      <c r="L42" s="80"/>
      <c r="M42" s="80"/>
    </row>
    <row r="43" spans="1:13" x14ac:dyDescent="0.2">
      <c r="G43" s="79"/>
      <c r="H43" s="79"/>
      <c r="I43" s="80"/>
      <c r="J43" s="80"/>
      <c r="K43" s="80"/>
      <c r="L43" s="80"/>
      <c r="M43" s="80"/>
    </row>
    <row r="44" spans="1:13" x14ac:dyDescent="0.2">
      <c r="G44" s="79"/>
      <c r="H44" s="79"/>
      <c r="I44" s="80"/>
      <c r="J44" s="80"/>
      <c r="K44" s="80"/>
      <c r="L44" s="80"/>
      <c r="M44" s="80"/>
    </row>
    <row r="45" spans="1:13" x14ac:dyDescent="0.2">
      <c r="G45" s="79"/>
      <c r="H45" s="79"/>
      <c r="I45" s="80"/>
      <c r="J45" s="80"/>
      <c r="K45" s="80"/>
      <c r="L45" s="80"/>
      <c r="M45" s="80"/>
    </row>
    <row r="46" spans="1:13" x14ac:dyDescent="0.2">
      <c r="G46" s="79"/>
      <c r="H46" s="79"/>
      <c r="I46" s="80"/>
      <c r="J46" s="80"/>
      <c r="K46" s="80"/>
      <c r="L46" s="80"/>
      <c r="M46" s="80"/>
    </row>
    <row r="47" spans="1:13" x14ac:dyDescent="0.2">
      <c r="G47" s="79"/>
      <c r="H47" s="79"/>
      <c r="I47" s="80"/>
      <c r="J47" s="80"/>
      <c r="K47" s="80"/>
      <c r="L47" s="80"/>
      <c r="M47" s="80"/>
    </row>
    <row r="48" spans="1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indexed="40"/>
  </sheetPr>
  <dimension ref="A2:M51"/>
  <sheetViews>
    <sheetView showFormulas="1" workbookViewId="0">
      <selection activeCell="K7" sqref="K7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  <c r="G5">
        <f t="shared" ref="G5:G25" si="0">C5+F5</f>
        <v>11268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  <c r="G6">
        <f t="shared" si="0"/>
        <v>7968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  <c r="G7">
        <f t="shared" si="0"/>
        <v>4778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  <c r="G8">
        <f t="shared" si="0"/>
        <v>2870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  <c r="G9">
        <f t="shared" si="0"/>
        <v>9136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>
        <f t="shared" si="0"/>
        <v>11358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  <c r="G11">
        <f t="shared" si="0"/>
        <v>13560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  <c r="G12">
        <f t="shared" si="0"/>
        <v>6490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>
        <f t="shared" si="0"/>
        <v>6972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  <c r="G14">
        <f t="shared" si="0"/>
        <v>4794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  <c r="G15">
        <f t="shared" si="0"/>
        <v>9178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  <c r="G16">
        <f t="shared" si="0"/>
        <v>7318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>
        <f t="shared" si="0"/>
        <v>19690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  <c r="G18">
        <f t="shared" si="0"/>
        <v>11366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  <c r="G19">
        <f t="shared" si="0"/>
        <v>6996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>
        <f t="shared" si="0"/>
        <v>6914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  <c r="G21">
        <f t="shared" si="0"/>
        <v>10936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  <c r="G22">
        <f t="shared" si="0"/>
        <v>9136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  <c r="G23">
        <f t="shared" si="0"/>
        <v>5046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  <c r="G24">
        <f t="shared" si="0"/>
        <v>8736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  <c r="G25">
        <f t="shared" si="0"/>
        <v>13786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="175" zoomScaleNormal="175" workbookViewId="0">
      <selection activeCell="A2" sqref="A2"/>
    </sheetView>
  </sheetViews>
  <sheetFormatPr defaultRowHeight="12.75" x14ac:dyDescent="0.2"/>
  <sheetData>
    <row r="1" spans="1:1" x14ac:dyDescent="0.2">
      <c r="A1" s="46" t="s">
        <v>464</v>
      </c>
    </row>
  </sheetData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  <c r="G5">
        <f t="shared" ref="G5:G25" si="0">C5+F5</f>
        <v>11268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  <c r="G6">
        <f t="shared" si="0"/>
        <v>7968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  <c r="G7">
        <f t="shared" si="0"/>
        <v>4778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  <c r="G8">
        <f t="shared" si="0"/>
        <v>2870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  <c r="G9">
        <f t="shared" si="0"/>
        <v>9136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>
        <f t="shared" si="0"/>
        <v>11358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  <c r="G11">
        <f t="shared" si="0"/>
        <v>13560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  <c r="G12">
        <f t="shared" si="0"/>
        <v>6490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>
        <f t="shared" si="0"/>
        <v>6972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  <c r="G14">
        <f t="shared" si="0"/>
        <v>4794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  <c r="G15">
        <f t="shared" si="0"/>
        <v>9178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  <c r="G16">
        <f t="shared" si="0"/>
        <v>7318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>
        <f t="shared" si="0"/>
        <v>19690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  <c r="G18">
        <f t="shared" si="0"/>
        <v>11366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  <c r="G19">
        <f t="shared" si="0"/>
        <v>6996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>
        <f t="shared" si="0"/>
        <v>6914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  <c r="G21">
        <f t="shared" si="0"/>
        <v>10936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  <c r="G22">
        <f t="shared" si="0"/>
        <v>9136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  <c r="G23">
        <f t="shared" si="0"/>
        <v>5046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  <c r="G24">
        <f t="shared" si="0"/>
        <v>8736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  <c r="G25">
        <f t="shared" si="0"/>
        <v>13786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indexed="40"/>
  </sheetPr>
  <dimension ref="A2:M51"/>
  <sheetViews>
    <sheetView workbookViewId="0">
      <selection activeCell="B4" sqref="B4"/>
    </sheetView>
  </sheetViews>
  <sheetFormatPr defaultColWidth="30.7109375" defaultRowHeight="12.75" x14ac:dyDescent="0.2"/>
  <cols>
    <col min="1" max="1" width="30.85546875" bestFit="1" customWidth="1"/>
  </cols>
  <sheetData>
    <row r="2" spans="1:11" ht="27.75" x14ac:dyDescent="0.4">
      <c r="A2" s="268"/>
      <c r="G2" s="13"/>
      <c r="K2" s="78"/>
    </row>
    <row r="3" spans="1:11" x14ac:dyDescent="0.2">
      <c r="A3" s="13"/>
      <c r="B3" s="13"/>
      <c r="C3" s="13"/>
      <c r="D3" s="13"/>
      <c r="E3" s="13"/>
      <c r="F3" s="13"/>
      <c r="G3" s="13"/>
      <c r="K3" s="78"/>
    </row>
    <row r="4" spans="1:11" ht="27.75" x14ac:dyDescent="0.4">
      <c r="A4" s="268" t="s">
        <v>352</v>
      </c>
      <c r="B4" s="268"/>
    </row>
    <row r="6" spans="1:11" x14ac:dyDescent="0.2">
      <c r="A6" s="43"/>
    </row>
    <row r="9" spans="1:11" x14ac:dyDescent="0.2">
      <c r="A9" s="43"/>
    </row>
    <row r="10" spans="1:11" x14ac:dyDescent="0.2">
      <c r="H10" s="13"/>
      <c r="I10" s="13"/>
      <c r="J10" s="13"/>
      <c r="K10" s="13"/>
    </row>
    <row r="12" spans="1:11" x14ac:dyDescent="0.2">
      <c r="A12" s="43"/>
    </row>
    <row r="22" spans="1:13" x14ac:dyDescent="0.2">
      <c r="A22" s="43"/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>
    <tabColor indexed="40"/>
  </sheetPr>
  <dimension ref="A2:M179"/>
  <sheetViews>
    <sheetView topLeftCell="A143"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6" spans="1:13" x14ac:dyDescent="0.2">
      <c r="A26" t="s">
        <v>394</v>
      </c>
      <c r="B26">
        <v>2012</v>
      </c>
      <c r="C26">
        <v>3409</v>
      </c>
      <c r="D26" t="s">
        <v>400</v>
      </c>
      <c r="E26" t="s">
        <v>65</v>
      </c>
      <c r="F26">
        <v>3409</v>
      </c>
    </row>
    <row r="27" spans="1:13" x14ac:dyDescent="0.2">
      <c r="A27" t="s">
        <v>395</v>
      </c>
      <c r="B27">
        <v>2012</v>
      </c>
      <c r="C27">
        <v>5634</v>
      </c>
      <c r="D27" t="s">
        <v>400</v>
      </c>
      <c r="E27" t="s">
        <v>66</v>
      </c>
      <c r="F27">
        <v>5634</v>
      </c>
      <c r="G27" s="79"/>
      <c r="H27" s="79"/>
      <c r="I27" s="79"/>
      <c r="J27" s="79"/>
      <c r="K27" s="79"/>
      <c r="L27" s="79"/>
      <c r="M27" s="79"/>
    </row>
    <row r="28" spans="1:13" x14ac:dyDescent="0.2">
      <c r="A28" s="43" t="s">
        <v>396</v>
      </c>
      <c r="B28">
        <v>2012</v>
      </c>
      <c r="C28">
        <v>3984</v>
      </c>
      <c r="D28" t="s">
        <v>400</v>
      </c>
      <c r="E28" t="s">
        <v>67</v>
      </c>
      <c r="F28">
        <v>3984</v>
      </c>
      <c r="G28" s="79"/>
      <c r="H28" s="79"/>
      <c r="I28" s="79"/>
      <c r="J28" s="79"/>
      <c r="K28" s="79"/>
      <c r="L28" s="79"/>
      <c r="M28" s="79"/>
    </row>
    <row r="29" spans="1:13" x14ac:dyDescent="0.2">
      <c r="A29" t="s">
        <v>398</v>
      </c>
      <c r="B29">
        <v>2012</v>
      </c>
      <c r="C29">
        <v>2389</v>
      </c>
      <c r="D29" t="s">
        <v>400</v>
      </c>
      <c r="E29" t="s">
        <v>68</v>
      </c>
      <c r="F29">
        <v>2389</v>
      </c>
      <c r="G29" s="79"/>
      <c r="H29" s="79"/>
      <c r="I29" s="79"/>
      <c r="J29" s="79"/>
      <c r="K29" s="79"/>
      <c r="L29" s="79"/>
      <c r="M29" s="79"/>
    </row>
    <row r="30" spans="1:13" x14ac:dyDescent="0.2">
      <c r="A30" t="s">
        <v>398</v>
      </c>
      <c r="B30">
        <v>2014</v>
      </c>
      <c r="C30">
        <v>1435</v>
      </c>
      <c r="D30" t="s">
        <v>170</v>
      </c>
      <c r="E30" t="s">
        <v>67</v>
      </c>
      <c r="F30">
        <v>1435</v>
      </c>
      <c r="G30" s="79"/>
      <c r="H30" s="79"/>
      <c r="I30" s="79"/>
      <c r="J30" s="79"/>
      <c r="K30" s="79"/>
      <c r="L30" s="79"/>
      <c r="M30" s="79"/>
    </row>
    <row r="31" spans="1:13" x14ac:dyDescent="0.2">
      <c r="A31" s="43" t="s">
        <v>397</v>
      </c>
      <c r="B31">
        <v>2014</v>
      </c>
      <c r="C31">
        <v>4568</v>
      </c>
      <c r="D31" t="s">
        <v>170</v>
      </c>
      <c r="E31" t="s">
        <v>67</v>
      </c>
      <c r="F31">
        <v>4568</v>
      </c>
      <c r="G31" s="79"/>
      <c r="H31" s="79"/>
      <c r="I31" s="80"/>
      <c r="J31" s="80"/>
      <c r="K31" s="80"/>
      <c r="L31" s="80"/>
      <c r="M31" s="80"/>
    </row>
    <row r="32" spans="1:13" x14ac:dyDescent="0.2">
      <c r="A32" t="s">
        <v>399</v>
      </c>
      <c r="B32">
        <v>2013</v>
      </c>
      <c r="C32">
        <v>5679</v>
      </c>
      <c r="D32" t="s">
        <v>170</v>
      </c>
      <c r="E32" t="s">
        <v>67</v>
      </c>
      <c r="F32">
        <v>5679</v>
      </c>
      <c r="G32" s="79"/>
      <c r="H32" s="79"/>
      <c r="I32" s="80"/>
      <c r="J32" s="80"/>
      <c r="K32" s="80"/>
      <c r="L32" s="80"/>
      <c r="M32" s="80"/>
    </row>
    <row r="33" spans="1:13" x14ac:dyDescent="0.2">
      <c r="A33" t="s">
        <v>395</v>
      </c>
      <c r="B33">
        <v>2012</v>
      </c>
      <c r="C33">
        <v>6780</v>
      </c>
      <c r="D33" t="s">
        <v>170</v>
      </c>
      <c r="E33" t="s">
        <v>67</v>
      </c>
      <c r="F33">
        <v>6780</v>
      </c>
      <c r="G33" s="79"/>
      <c r="H33" s="79"/>
      <c r="I33" s="80"/>
      <c r="J33" s="80"/>
      <c r="K33" s="80"/>
      <c r="L33" s="80"/>
      <c r="M33" s="80"/>
    </row>
    <row r="34" spans="1:13" x14ac:dyDescent="0.2">
      <c r="A34" s="43" t="s">
        <v>396</v>
      </c>
      <c r="B34">
        <v>2013</v>
      </c>
      <c r="C34">
        <v>3245</v>
      </c>
      <c r="D34" t="s">
        <v>170</v>
      </c>
      <c r="E34" t="s">
        <v>68</v>
      </c>
      <c r="F34">
        <v>3245</v>
      </c>
      <c r="G34" s="79"/>
      <c r="H34" s="79"/>
      <c r="I34" s="80"/>
      <c r="J34" s="80"/>
      <c r="K34" s="80"/>
      <c r="L34" s="80"/>
      <c r="M34" s="80"/>
    </row>
    <row r="35" spans="1:13" x14ac:dyDescent="0.2">
      <c r="A35" t="s">
        <v>398</v>
      </c>
      <c r="B35">
        <v>2014</v>
      </c>
      <c r="C35">
        <v>3486</v>
      </c>
      <c r="D35" t="s">
        <v>170</v>
      </c>
      <c r="E35" t="s">
        <v>68</v>
      </c>
      <c r="F35">
        <v>3486</v>
      </c>
      <c r="G35" s="79"/>
      <c r="H35" s="79"/>
      <c r="I35" s="80"/>
      <c r="J35" s="80"/>
      <c r="K35" s="80"/>
      <c r="L35" s="80"/>
      <c r="M35" s="80"/>
    </row>
    <row r="36" spans="1:13" x14ac:dyDescent="0.2">
      <c r="A36" t="s">
        <v>394</v>
      </c>
      <c r="B36">
        <v>2012</v>
      </c>
      <c r="C36">
        <v>2397</v>
      </c>
      <c r="D36" t="s">
        <v>170</v>
      </c>
      <c r="E36" t="s">
        <v>68</v>
      </c>
      <c r="F36">
        <v>2397</v>
      </c>
      <c r="G36" s="79"/>
      <c r="H36" s="79"/>
      <c r="I36" s="80"/>
      <c r="J36" s="80"/>
      <c r="K36" s="80"/>
      <c r="L36" s="80"/>
      <c r="M36" s="80"/>
    </row>
    <row r="37" spans="1:13" x14ac:dyDescent="0.2">
      <c r="A37" t="s">
        <v>395</v>
      </c>
      <c r="B37">
        <v>2012</v>
      </c>
      <c r="C37">
        <v>4589</v>
      </c>
      <c r="D37" t="s">
        <v>170</v>
      </c>
      <c r="E37" t="s">
        <v>68</v>
      </c>
      <c r="F37">
        <v>4589</v>
      </c>
      <c r="G37" s="79"/>
      <c r="H37" s="79"/>
      <c r="I37" s="80"/>
      <c r="J37" s="80"/>
      <c r="K37" s="80"/>
      <c r="L37" s="80"/>
      <c r="M37" s="80"/>
    </row>
    <row r="38" spans="1:13" x14ac:dyDescent="0.2">
      <c r="A38" t="s">
        <v>395</v>
      </c>
      <c r="B38">
        <v>2013</v>
      </c>
      <c r="C38">
        <v>3659</v>
      </c>
      <c r="D38" t="s">
        <v>87</v>
      </c>
      <c r="E38" t="s">
        <v>65</v>
      </c>
      <c r="F38">
        <v>3659</v>
      </c>
      <c r="G38" s="79"/>
      <c r="H38" s="79"/>
      <c r="I38" s="80"/>
      <c r="J38" s="80"/>
      <c r="K38" s="80"/>
      <c r="L38" s="80"/>
      <c r="M38" s="80"/>
    </row>
    <row r="39" spans="1:13" x14ac:dyDescent="0.2">
      <c r="A39" t="s">
        <v>394</v>
      </c>
      <c r="B39">
        <v>2013</v>
      </c>
      <c r="C39">
        <v>9845</v>
      </c>
      <c r="D39" t="s">
        <v>87</v>
      </c>
      <c r="E39" t="s">
        <v>65</v>
      </c>
      <c r="F39">
        <v>9845</v>
      </c>
      <c r="G39" s="79"/>
      <c r="H39" s="79"/>
      <c r="I39" s="80"/>
      <c r="J39" s="80"/>
      <c r="K39" s="80"/>
      <c r="L39" s="80"/>
      <c r="M39" s="80"/>
    </row>
    <row r="40" spans="1:13" x14ac:dyDescent="0.2">
      <c r="A40" t="s">
        <v>399</v>
      </c>
      <c r="B40">
        <v>2013</v>
      </c>
      <c r="C40">
        <v>5683</v>
      </c>
      <c r="D40" t="s">
        <v>87</v>
      </c>
      <c r="E40" t="s">
        <v>66</v>
      </c>
      <c r="F40">
        <v>5683</v>
      </c>
      <c r="G40" s="79"/>
      <c r="H40" s="79"/>
      <c r="I40" s="80"/>
      <c r="J40" s="80"/>
      <c r="K40" s="80"/>
      <c r="L40" s="80"/>
      <c r="M40" s="80"/>
    </row>
    <row r="41" spans="1:13" x14ac:dyDescent="0.2">
      <c r="A41" t="s">
        <v>398</v>
      </c>
      <c r="B41">
        <v>2013</v>
      </c>
      <c r="C41">
        <v>3498</v>
      </c>
      <c r="D41" t="s">
        <v>87</v>
      </c>
      <c r="E41" t="s">
        <v>68</v>
      </c>
      <c r="F41">
        <v>3498</v>
      </c>
      <c r="G41" s="79"/>
      <c r="H41" s="79"/>
      <c r="I41" s="80"/>
      <c r="J41" s="80"/>
      <c r="K41" s="80"/>
      <c r="L41" s="80"/>
      <c r="M41" s="80"/>
    </row>
    <row r="42" spans="1:13" x14ac:dyDescent="0.2">
      <c r="A42" t="s">
        <v>395</v>
      </c>
      <c r="B42">
        <v>2014</v>
      </c>
      <c r="C42">
        <v>3457</v>
      </c>
      <c r="D42" t="s">
        <v>405</v>
      </c>
      <c r="E42" t="s">
        <v>65</v>
      </c>
      <c r="F42">
        <v>3457</v>
      </c>
      <c r="G42" s="79"/>
      <c r="H42" s="79"/>
      <c r="I42" s="80"/>
      <c r="J42" s="80"/>
      <c r="K42" s="80"/>
      <c r="L42" s="80"/>
      <c r="M42" s="80"/>
    </row>
    <row r="43" spans="1:13" x14ac:dyDescent="0.2">
      <c r="A43" t="s">
        <v>394</v>
      </c>
      <c r="B43">
        <v>2013</v>
      </c>
      <c r="C43">
        <v>5468</v>
      </c>
      <c r="D43" t="s">
        <v>405</v>
      </c>
      <c r="E43" t="s">
        <v>65</v>
      </c>
      <c r="F43">
        <v>5468</v>
      </c>
      <c r="G43" s="79"/>
      <c r="H43" s="79"/>
      <c r="I43" s="80"/>
      <c r="J43" s="80"/>
      <c r="K43" s="80"/>
      <c r="L43" s="80"/>
      <c r="M43" s="80"/>
    </row>
    <row r="44" spans="1:13" x14ac:dyDescent="0.2">
      <c r="A44" s="43" t="s">
        <v>397</v>
      </c>
      <c r="B44">
        <v>2014</v>
      </c>
      <c r="C44">
        <v>4568</v>
      </c>
      <c r="D44" t="s">
        <v>405</v>
      </c>
      <c r="E44" t="s">
        <v>66</v>
      </c>
      <c r="F44">
        <v>4568</v>
      </c>
      <c r="G44" s="79"/>
      <c r="H44" s="79"/>
      <c r="I44" s="80"/>
      <c r="J44" s="80"/>
      <c r="K44" s="80"/>
      <c r="L44" s="80"/>
      <c r="M44" s="80"/>
    </row>
    <row r="45" spans="1:13" x14ac:dyDescent="0.2">
      <c r="A45" t="s">
        <v>398</v>
      </c>
      <c r="B45">
        <v>2012</v>
      </c>
      <c r="C45">
        <v>2523</v>
      </c>
      <c r="D45" t="s">
        <v>405</v>
      </c>
      <c r="E45" t="s">
        <v>66</v>
      </c>
      <c r="F45">
        <v>2523</v>
      </c>
      <c r="G45" s="79"/>
      <c r="H45" s="79"/>
      <c r="I45" s="80"/>
      <c r="J45" s="80"/>
      <c r="K45" s="80"/>
      <c r="L45" s="80"/>
      <c r="M45" s="80"/>
    </row>
    <row r="46" spans="1:13" x14ac:dyDescent="0.2">
      <c r="A46" t="s">
        <v>395</v>
      </c>
      <c r="B46">
        <v>2013</v>
      </c>
      <c r="C46">
        <v>4368</v>
      </c>
      <c r="D46" t="s">
        <v>405</v>
      </c>
      <c r="E46" t="s">
        <v>66</v>
      </c>
      <c r="F46">
        <v>4368</v>
      </c>
      <c r="G46" s="79"/>
      <c r="H46" s="79"/>
      <c r="I46" s="80"/>
      <c r="J46" s="80"/>
      <c r="K46" s="80"/>
      <c r="L46" s="80"/>
      <c r="M46" s="80"/>
    </row>
    <row r="47" spans="1:13" x14ac:dyDescent="0.2">
      <c r="A47" t="s">
        <v>395</v>
      </c>
      <c r="B47">
        <v>2012</v>
      </c>
      <c r="C47">
        <v>6893</v>
      </c>
      <c r="D47" t="s">
        <v>405</v>
      </c>
      <c r="E47" t="s">
        <v>65</v>
      </c>
      <c r="F47">
        <v>6893</v>
      </c>
      <c r="G47" s="79"/>
      <c r="H47" s="79"/>
      <c r="I47" s="80"/>
      <c r="J47" s="80"/>
      <c r="K47" s="80"/>
      <c r="L47" s="80"/>
      <c r="M47" s="80"/>
    </row>
    <row r="48" spans="1:13" x14ac:dyDescent="0.2">
      <c r="A48" t="s">
        <v>394</v>
      </c>
      <c r="B48">
        <v>2012</v>
      </c>
      <c r="C48">
        <v>3409</v>
      </c>
      <c r="D48" t="s">
        <v>400</v>
      </c>
      <c r="E48" t="s">
        <v>65</v>
      </c>
      <c r="F48">
        <v>3409</v>
      </c>
      <c r="G48" s="79"/>
      <c r="H48" s="79"/>
      <c r="I48" s="80"/>
      <c r="J48" s="80"/>
      <c r="K48" s="80"/>
      <c r="L48" s="80"/>
      <c r="M48" s="80"/>
    </row>
    <row r="49" spans="1:13" x14ac:dyDescent="0.2">
      <c r="A49" t="s">
        <v>395</v>
      </c>
      <c r="B49">
        <v>2012</v>
      </c>
      <c r="C49">
        <v>5634</v>
      </c>
      <c r="D49" t="s">
        <v>400</v>
      </c>
      <c r="E49" t="s">
        <v>66</v>
      </c>
      <c r="F49">
        <v>5634</v>
      </c>
      <c r="G49" s="79"/>
      <c r="H49" s="79"/>
      <c r="I49" s="80"/>
      <c r="J49" s="80"/>
      <c r="K49" s="80"/>
      <c r="L49" s="80"/>
      <c r="M49" s="80"/>
    </row>
    <row r="50" spans="1:13" x14ac:dyDescent="0.2">
      <c r="A50" s="43" t="s">
        <v>396</v>
      </c>
      <c r="B50">
        <v>2012</v>
      </c>
      <c r="C50">
        <v>3984</v>
      </c>
      <c r="D50" t="s">
        <v>400</v>
      </c>
      <c r="E50" t="s">
        <v>67</v>
      </c>
      <c r="F50">
        <v>3984</v>
      </c>
      <c r="G50" s="79"/>
      <c r="H50" s="79"/>
      <c r="I50" s="80"/>
      <c r="J50" s="80"/>
      <c r="K50" s="80"/>
      <c r="L50" s="80"/>
      <c r="M50" s="80"/>
    </row>
    <row r="51" spans="1:13" x14ac:dyDescent="0.2">
      <c r="A51" t="s">
        <v>398</v>
      </c>
      <c r="B51">
        <v>2012</v>
      </c>
      <c r="C51">
        <v>2389</v>
      </c>
      <c r="D51" t="s">
        <v>400</v>
      </c>
      <c r="E51" t="s">
        <v>68</v>
      </c>
      <c r="F51">
        <v>2389</v>
      </c>
      <c r="G51" s="79"/>
      <c r="H51" s="79"/>
      <c r="I51" s="79"/>
      <c r="J51" s="79"/>
      <c r="K51" s="79"/>
      <c r="L51" s="79"/>
      <c r="M51" s="79"/>
    </row>
    <row r="52" spans="1:13" x14ac:dyDescent="0.2">
      <c r="A52" t="s">
        <v>398</v>
      </c>
      <c r="B52">
        <v>2014</v>
      </c>
      <c r="C52">
        <v>1435</v>
      </c>
      <c r="D52" t="s">
        <v>170</v>
      </c>
      <c r="E52" t="s">
        <v>67</v>
      </c>
      <c r="F52">
        <v>1435</v>
      </c>
    </row>
    <row r="53" spans="1:13" x14ac:dyDescent="0.2">
      <c r="A53" s="43" t="s">
        <v>397</v>
      </c>
      <c r="B53">
        <v>2014</v>
      </c>
      <c r="C53">
        <v>4568</v>
      </c>
      <c r="D53" t="s">
        <v>170</v>
      </c>
      <c r="E53" t="s">
        <v>67</v>
      </c>
      <c r="F53">
        <v>4568</v>
      </c>
    </row>
    <row r="54" spans="1:13" x14ac:dyDescent="0.2">
      <c r="A54" t="s">
        <v>399</v>
      </c>
      <c r="B54">
        <v>2013</v>
      </c>
      <c r="C54">
        <v>5679</v>
      </c>
      <c r="D54" t="s">
        <v>170</v>
      </c>
      <c r="E54" t="s">
        <v>67</v>
      </c>
      <c r="F54">
        <v>5679</v>
      </c>
    </row>
    <row r="55" spans="1:13" x14ac:dyDescent="0.2">
      <c r="A55" t="s">
        <v>395</v>
      </c>
      <c r="B55">
        <v>2012</v>
      </c>
      <c r="C55">
        <v>6780</v>
      </c>
      <c r="D55" t="s">
        <v>170</v>
      </c>
      <c r="E55" t="s">
        <v>67</v>
      </c>
      <c r="F55">
        <v>6780</v>
      </c>
    </row>
    <row r="56" spans="1:13" x14ac:dyDescent="0.2">
      <c r="A56" s="43" t="s">
        <v>396</v>
      </c>
      <c r="B56">
        <v>2013</v>
      </c>
      <c r="C56">
        <v>3245</v>
      </c>
      <c r="D56" t="s">
        <v>170</v>
      </c>
      <c r="E56" t="s">
        <v>68</v>
      </c>
      <c r="F56">
        <v>3245</v>
      </c>
    </row>
    <row r="57" spans="1:13" x14ac:dyDescent="0.2">
      <c r="A57" t="s">
        <v>398</v>
      </c>
      <c r="B57">
        <v>2014</v>
      </c>
      <c r="C57">
        <v>3486</v>
      </c>
      <c r="D57" t="s">
        <v>170</v>
      </c>
      <c r="E57" t="s">
        <v>68</v>
      </c>
      <c r="F57">
        <v>3486</v>
      </c>
    </row>
    <row r="58" spans="1:13" x14ac:dyDescent="0.2">
      <c r="A58" t="s">
        <v>394</v>
      </c>
      <c r="B58">
        <v>2012</v>
      </c>
      <c r="C58">
        <v>2397</v>
      </c>
      <c r="D58" t="s">
        <v>170</v>
      </c>
      <c r="E58" t="s">
        <v>68</v>
      </c>
      <c r="F58">
        <v>2397</v>
      </c>
    </row>
    <row r="59" spans="1:13" x14ac:dyDescent="0.2">
      <c r="A59" t="s">
        <v>395</v>
      </c>
      <c r="B59">
        <v>2012</v>
      </c>
      <c r="C59">
        <v>4589</v>
      </c>
      <c r="D59" t="s">
        <v>170</v>
      </c>
      <c r="E59" t="s">
        <v>68</v>
      </c>
      <c r="F59">
        <v>4589</v>
      </c>
    </row>
    <row r="60" spans="1:13" x14ac:dyDescent="0.2">
      <c r="A60" t="s">
        <v>395</v>
      </c>
      <c r="B60">
        <v>2013</v>
      </c>
      <c r="C60">
        <v>3659</v>
      </c>
      <c r="D60" t="s">
        <v>87</v>
      </c>
      <c r="E60" t="s">
        <v>65</v>
      </c>
      <c r="F60">
        <v>3659</v>
      </c>
    </row>
    <row r="61" spans="1:13" x14ac:dyDescent="0.2">
      <c r="A61" t="s">
        <v>394</v>
      </c>
      <c r="B61">
        <v>2013</v>
      </c>
      <c r="C61">
        <v>9845</v>
      </c>
      <c r="D61" t="s">
        <v>87</v>
      </c>
      <c r="E61" t="s">
        <v>65</v>
      </c>
      <c r="F61">
        <v>9845</v>
      </c>
    </row>
    <row r="62" spans="1:13" x14ac:dyDescent="0.2">
      <c r="A62" t="s">
        <v>399</v>
      </c>
      <c r="B62">
        <v>2013</v>
      </c>
      <c r="C62">
        <v>5683</v>
      </c>
      <c r="D62" t="s">
        <v>87</v>
      </c>
      <c r="E62" t="s">
        <v>66</v>
      </c>
      <c r="F62">
        <v>5683</v>
      </c>
    </row>
    <row r="63" spans="1:13" x14ac:dyDescent="0.2">
      <c r="A63" t="s">
        <v>398</v>
      </c>
      <c r="B63">
        <v>2013</v>
      </c>
      <c r="C63">
        <v>3498</v>
      </c>
      <c r="D63" t="s">
        <v>87</v>
      </c>
      <c r="E63" t="s">
        <v>68</v>
      </c>
      <c r="F63">
        <v>3498</v>
      </c>
    </row>
    <row r="64" spans="1:13" x14ac:dyDescent="0.2">
      <c r="A64" t="s">
        <v>395</v>
      </c>
      <c r="B64">
        <v>2014</v>
      </c>
      <c r="C64">
        <v>3457</v>
      </c>
      <c r="D64" t="s">
        <v>405</v>
      </c>
      <c r="E64" t="s">
        <v>65</v>
      </c>
      <c r="F64">
        <v>3457</v>
      </c>
    </row>
    <row r="65" spans="1:6" x14ac:dyDescent="0.2">
      <c r="A65" t="s">
        <v>394</v>
      </c>
      <c r="B65">
        <v>2013</v>
      </c>
      <c r="C65">
        <v>5468</v>
      </c>
      <c r="D65" t="s">
        <v>405</v>
      </c>
      <c r="E65" t="s">
        <v>65</v>
      </c>
      <c r="F65">
        <v>5468</v>
      </c>
    </row>
    <row r="66" spans="1:6" x14ac:dyDescent="0.2">
      <c r="A66" s="43" t="s">
        <v>397</v>
      </c>
      <c r="B66">
        <v>2014</v>
      </c>
      <c r="C66">
        <v>4568</v>
      </c>
      <c r="D66" t="s">
        <v>405</v>
      </c>
      <c r="E66" t="s">
        <v>66</v>
      </c>
      <c r="F66">
        <v>4568</v>
      </c>
    </row>
    <row r="67" spans="1:6" x14ac:dyDescent="0.2">
      <c r="A67" t="s">
        <v>398</v>
      </c>
      <c r="B67">
        <v>2012</v>
      </c>
      <c r="C67">
        <v>2523</v>
      </c>
      <c r="D67" t="s">
        <v>405</v>
      </c>
      <c r="E67" t="s">
        <v>66</v>
      </c>
      <c r="F67">
        <v>2523</v>
      </c>
    </row>
    <row r="68" spans="1:6" x14ac:dyDescent="0.2">
      <c r="A68" t="s">
        <v>395</v>
      </c>
      <c r="B68">
        <v>2013</v>
      </c>
      <c r="C68">
        <v>4368</v>
      </c>
      <c r="D68" t="s">
        <v>405</v>
      </c>
      <c r="E68" t="s">
        <v>66</v>
      </c>
      <c r="F68">
        <v>4368</v>
      </c>
    </row>
    <row r="69" spans="1:6" x14ac:dyDescent="0.2">
      <c r="A69" t="s">
        <v>395</v>
      </c>
      <c r="B69">
        <v>2012</v>
      </c>
      <c r="C69">
        <v>6893</v>
      </c>
      <c r="D69" t="s">
        <v>405</v>
      </c>
      <c r="E69" t="s">
        <v>65</v>
      </c>
      <c r="F69">
        <v>6893</v>
      </c>
    </row>
    <row r="70" spans="1:6" x14ac:dyDescent="0.2">
      <c r="A70" t="s">
        <v>394</v>
      </c>
      <c r="B70">
        <v>2012</v>
      </c>
      <c r="C70">
        <v>3409</v>
      </c>
      <c r="D70" t="s">
        <v>400</v>
      </c>
      <c r="E70" t="s">
        <v>65</v>
      </c>
      <c r="F70">
        <v>3409</v>
      </c>
    </row>
    <row r="71" spans="1:6" x14ac:dyDescent="0.2">
      <c r="A71" t="s">
        <v>395</v>
      </c>
      <c r="B71">
        <v>2012</v>
      </c>
      <c r="C71">
        <v>5634</v>
      </c>
      <c r="D71" t="s">
        <v>400</v>
      </c>
      <c r="E71" t="s">
        <v>66</v>
      </c>
      <c r="F71">
        <v>5634</v>
      </c>
    </row>
    <row r="72" spans="1:6" x14ac:dyDescent="0.2">
      <c r="A72" s="43" t="s">
        <v>396</v>
      </c>
      <c r="B72">
        <v>2012</v>
      </c>
      <c r="C72">
        <v>3984</v>
      </c>
      <c r="D72" t="s">
        <v>400</v>
      </c>
      <c r="E72" t="s">
        <v>67</v>
      </c>
      <c r="F72">
        <v>3984</v>
      </c>
    </row>
    <row r="73" spans="1:6" x14ac:dyDescent="0.2">
      <c r="A73" t="s">
        <v>398</v>
      </c>
      <c r="B73">
        <v>2012</v>
      </c>
      <c r="C73">
        <v>2389</v>
      </c>
      <c r="D73" t="s">
        <v>400</v>
      </c>
      <c r="E73" t="s">
        <v>68</v>
      </c>
      <c r="F73">
        <v>2389</v>
      </c>
    </row>
    <row r="74" spans="1:6" x14ac:dyDescent="0.2">
      <c r="A74" t="s">
        <v>398</v>
      </c>
      <c r="B74">
        <v>2014</v>
      </c>
      <c r="C74">
        <v>1435</v>
      </c>
      <c r="D74" t="s">
        <v>170</v>
      </c>
      <c r="E74" t="s">
        <v>67</v>
      </c>
      <c r="F74">
        <v>1435</v>
      </c>
    </row>
    <row r="75" spans="1:6" x14ac:dyDescent="0.2">
      <c r="A75" s="43" t="s">
        <v>397</v>
      </c>
      <c r="B75">
        <v>2014</v>
      </c>
      <c r="C75">
        <v>4568</v>
      </c>
      <c r="D75" t="s">
        <v>170</v>
      </c>
      <c r="E75" t="s">
        <v>67</v>
      </c>
      <c r="F75">
        <v>4568</v>
      </c>
    </row>
    <row r="76" spans="1:6" x14ac:dyDescent="0.2">
      <c r="A76" t="s">
        <v>399</v>
      </c>
      <c r="B76">
        <v>2013</v>
      </c>
      <c r="C76">
        <v>5679</v>
      </c>
      <c r="D76" t="s">
        <v>170</v>
      </c>
      <c r="E76" t="s">
        <v>67</v>
      </c>
      <c r="F76">
        <v>5679</v>
      </c>
    </row>
    <row r="77" spans="1:6" x14ac:dyDescent="0.2">
      <c r="A77" t="s">
        <v>395</v>
      </c>
      <c r="B77">
        <v>2012</v>
      </c>
      <c r="C77">
        <v>6780</v>
      </c>
      <c r="D77" t="s">
        <v>170</v>
      </c>
      <c r="E77" t="s">
        <v>67</v>
      </c>
      <c r="F77">
        <v>6780</v>
      </c>
    </row>
    <row r="78" spans="1:6" x14ac:dyDescent="0.2">
      <c r="A78" s="43" t="s">
        <v>396</v>
      </c>
      <c r="B78">
        <v>2013</v>
      </c>
      <c r="C78">
        <v>3245</v>
      </c>
      <c r="D78" t="s">
        <v>170</v>
      </c>
      <c r="E78" t="s">
        <v>68</v>
      </c>
      <c r="F78">
        <v>3245</v>
      </c>
    </row>
    <row r="79" spans="1:6" x14ac:dyDescent="0.2">
      <c r="A79" t="s">
        <v>398</v>
      </c>
      <c r="B79">
        <v>2014</v>
      </c>
      <c r="C79">
        <v>3486</v>
      </c>
      <c r="D79" t="s">
        <v>170</v>
      </c>
      <c r="E79" t="s">
        <v>68</v>
      </c>
      <c r="F79">
        <v>3486</v>
      </c>
    </row>
    <row r="80" spans="1:6" x14ac:dyDescent="0.2">
      <c r="A80" t="s">
        <v>394</v>
      </c>
      <c r="B80">
        <v>2012</v>
      </c>
      <c r="C80">
        <v>2397</v>
      </c>
      <c r="D80" t="s">
        <v>170</v>
      </c>
      <c r="E80" t="s">
        <v>68</v>
      </c>
      <c r="F80">
        <v>2397</v>
      </c>
    </row>
    <row r="81" spans="1:6" x14ac:dyDescent="0.2">
      <c r="A81" t="s">
        <v>395</v>
      </c>
      <c r="B81">
        <v>2012</v>
      </c>
      <c r="C81">
        <v>4589</v>
      </c>
      <c r="D81" t="s">
        <v>170</v>
      </c>
      <c r="E81" t="s">
        <v>68</v>
      </c>
      <c r="F81">
        <v>4589</v>
      </c>
    </row>
    <row r="82" spans="1:6" x14ac:dyDescent="0.2">
      <c r="A82" t="s">
        <v>395</v>
      </c>
      <c r="B82">
        <v>2013</v>
      </c>
      <c r="C82">
        <v>3659</v>
      </c>
      <c r="D82" t="s">
        <v>87</v>
      </c>
      <c r="E82" t="s">
        <v>65</v>
      </c>
      <c r="F82">
        <v>3659</v>
      </c>
    </row>
    <row r="83" spans="1:6" x14ac:dyDescent="0.2">
      <c r="A83" t="s">
        <v>394</v>
      </c>
      <c r="B83">
        <v>2013</v>
      </c>
      <c r="C83">
        <v>9845</v>
      </c>
      <c r="D83" t="s">
        <v>87</v>
      </c>
      <c r="E83" t="s">
        <v>65</v>
      </c>
      <c r="F83">
        <v>9845</v>
      </c>
    </row>
    <row r="84" spans="1:6" x14ac:dyDescent="0.2">
      <c r="A84" t="s">
        <v>399</v>
      </c>
      <c r="B84">
        <v>2013</v>
      </c>
      <c r="C84">
        <v>5683</v>
      </c>
      <c r="D84" t="s">
        <v>87</v>
      </c>
      <c r="E84" t="s">
        <v>66</v>
      </c>
      <c r="F84">
        <v>5683</v>
      </c>
    </row>
    <row r="85" spans="1:6" x14ac:dyDescent="0.2">
      <c r="A85" t="s">
        <v>398</v>
      </c>
      <c r="B85">
        <v>2013</v>
      </c>
      <c r="C85">
        <v>3498</v>
      </c>
      <c r="D85" t="s">
        <v>87</v>
      </c>
      <c r="E85" t="s">
        <v>68</v>
      </c>
      <c r="F85">
        <v>3498</v>
      </c>
    </row>
    <row r="86" spans="1:6" x14ac:dyDescent="0.2">
      <c r="A86" t="s">
        <v>395</v>
      </c>
      <c r="B86">
        <v>2014</v>
      </c>
      <c r="C86">
        <v>3457</v>
      </c>
      <c r="D86" t="s">
        <v>405</v>
      </c>
      <c r="E86" t="s">
        <v>65</v>
      </c>
      <c r="F86">
        <v>3457</v>
      </c>
    </row>
    <row r="87" spans="1:6" x14ac:dyDescent="0.2">
      <c r="A87" t="s">
        <v>394</v>
      </c>
      <c r="B87">
        <v>2013</v>
      </c>
      <c r="C87">
        <v>5468</v>
      </c>
      <c r="D87" t="s">
        <v>405</v>
      </c>
      <c r="E87" t="s">
        <v>65</v>
      </c>
      <c r="F87">
        <v>5468</v>
      </c>
    </row>
    <row r="88" spans="1:6" x14ac:dyDescent="0.2">
      <c r="A88" s="43" t="s">
        <v>397</v>
      </c>
      <c r="B88">
        <v>2014</v>
      </c>
      <c r="C88">
        <v>4568</v>
      </c>
      <c r="D88" t="s">
        <v>405</v>
      </c>
      <c r="E88" t="s">
        <v>66</v>
      </c>
      <c r="F88">
        <v>4568</v>
      </c>
    </row>
    <row r="89" spans="1:6" x14ac:dyDescent="0.2">
      <c r="A89" t="s">
        <v>398</v>
      </c>
      <c r="B89">
        <v>2012</v>
      </c>
      <c r="C89">
        <v>2523</v>
      </c>
      <c r="D89" t="s">
        <v>405</v>
      </c>
      <c r="E89" t="s">
        <v>66</v>
      </c>
      <c r="F89">
        <v>2523</v>
      </c>
    </row>
    <row r="90" spans="1:6" x14ac:dyDescent="0.2">
      <c r="A90" t="s">
        <v>395</v>
      </c>
      <c r="B90">
        <v>2013</v>
      </c>
      <c r="C90">
        <v>4368</v>
      </c>
      <c r="D90" t="s">
        <v>405</v>
      </c>
      <c r="E90" t="s">
        <v>66</v>
      </c>
      <c r="F90">
        <v>4368</v>
      </c>
    </row>
    <row r="91" spans="1:6" x14ac:dyDescent="0.2">
      <c r="A91" t="s">
        <v>395</v>
      </c>
      <c r="B91">
        <v>2012</v>
      </c>
      <c r="C91">
        <v>6893</v>
      </c>
      <c r="D91" t="s">
        <v>405</v>
      </c>
      <c r="E91" t="s">
        <v>65</v>
      </c>
      <c r="F91">
        <v>6893</v>
      </c>
    </row>
    <row r="92" spans="1:6" x14ac:dyDescent="0.2">
      <c r="A92" t="s">
        <v>394</v>
      </c>
      <c r="B92">
        <v>2012</v>
      </c>
      <c r="C92">
        <v>3409</v>
      </c>
      <c r="D92" t="s">
        <v>400</v>
      </c>
      <c r="E92" t="s">
        <v>65</v>
      </c>
      <c r="F92">
        <v>3409</v>
      </c>
    </row>
    <row r="93" spans="1:6" x14ac:dyDescent="0.2">
      <c r="A93" t="s">
        <v>395</v>
      </c>
      <c r="B93">
        <v>2012</v>
      </c>
      <c r="C93">
        <v>5634</v>
      </c>
      <c r="D93" t="s">
        <v>400</v>
      </c>
      <c r="E93" t="s">
        <v>66</v>
      </c>
      <c r="F93">
        <v>5634</v>
      </c>
    </row>
    <row r="94" spans="1:6" x14ac:dyDescent="0.2">
      <c r="A94" s="43" t="s">
        <v>396</v>
      </c>
      <c r="B94">
        <v>2012</v>
      </c>
      <c r="C94">
        <v>3984</v>
      </c>
      <c r="D94" t="s">
        <v>400</v>
      </c>
      <c r="E94" t="s">
        <v>67</v>
      </c>
      <c r="F94">
        <v>3984</v>
      </c>
    </row>
    <row r="95" spans="1:6" x14ac:dyDescent="0.2">
      <c r="A95" t="s">
        <v>398</v>
      </c>
      <c r="B95">
        <v>2012</v>
      </c>
      <c r="C95">
        <v>2389</v>
      </c>
      <c r="D95" t="s">
        <v>400</v>
      </c>
      <c r="E95" t="s">
        <v>68</v>
      </c>
      <c r="F95">
        <v>2389</v>
      </c>
    </row>
    <row r="96" spans="1:6" x14ac:dyDescent="0.2">
      <c r="A96" t="s">
        <v>398</v>
      </c>
      <c r="B96">
        <v>2014</v>
      </c>
      <c r="C96">
        <v>1435</v>
      </c>
      <c r="D96" t="s">
        <v>170</v>
      </c>
      <c r="E96" t="s">
        <v>67</v>
      </c>
      <c r="F96">
        <v>1435</v>
      </c>
    </row>
    <row r="97" spans="1:6" x14ac:dyDescent="0.2">
      <c r="A97" s="43" t="s">
        <v>397</v>
      </c>
      <c r="B97">
        <v>2014</v>
      </c>
      <c r="C97">
        <v>4568</v>
      </c>
      <c r="D97" t="s">
        <v>170</v>
      </c>
      <c r="E97" t="s">
        <v>67</v>
      </c>
      <c r="F97">
        <v>4568</v>
      </c>
    </row>
    <row r="98" spans="1:6" x14ac:dyDescent="0.2">
      <c r="A98" t="s">
        <v>399</v>
      </c>
      <c r="B98">
        <v>2013</v>
      </c>
      <c r="C98">
        <v>5679</v>
      </c>
      <c r="D98" t="s">
        <v>170</v>
      </c>
      <c r="E98" t="s">
        <v>67</v>
      </c>
      <c r="F98">
        <v>5679</v>
      </c>
    </row>
    <row r="99" spans="1:6" x14ac:dyDescent="0.2">
      <c r="A99" t="s">
        <v>395</v>
      </c>
      <c r="B99">
        <v>2012</v>
      </c>
      <c r="C99">
        <v>6780</v>
      </c>
      <c r="D99" t="s">
        <v>170</v>
      </c>
      <c r="E99" t="s">
        <v>67</v>
      </c>
      <c r="F99">
        <v>6780</v>
      </c>
    </row>
    <row r="100" spans="1:6" x14ac:dyDescent="0.2">
      <c r="A100" s="43" t="s">
        <v>396</v>
      </c>
      <c r="B100">
        <v>2013</v>
      </c>
      <c r="C100">
        <v>3245</v>
      </c>
      <c r="D100" t="s">
        <v>170</v>
      </c>
      <c r="E100" t="s">
        <v>68</v>
      </c>
      <c r="F100">
        <v>3245</v>
      </c>
    </row>
    <row r="101" spans="1:6" x14ac:dyDescent="0.2">
      <c r="A101" t="s">
        <v>398</v>
      </c>
      <c r="B101">
        <v>2014</v>
      </c>
      <c r="C101">
        <v>3486</v>
      </c>
      <c r="D101" t="s">
        <v>170</v>
      </c>
      <c r="E101" t="s">
        <v>68</v>
      </c>
      <c r="F101">
        <v>3486</v>
      </c>
    </row>
    <row r="102" spans="1:6" x14ac:dyDescent="0.2">
      <c r="A102" t="s">
        <v>394</v>
      </c>
      <c r="B102">
        <v>2012</v>
      </c>
      <c r="C102">
        <v>2397</v>
      </c>
      <c r="D102" t="s">
        <v>170</v>
      </c>
      <c r="E102" t="s">
        <v>68</v>
      </c>
      <c r="F102">
        <v>2397</v>
      </c>
    </row>
    <row r="103" spans="1:6" x14ac:dyDescent="0.2">
      <c r="A103" t="s">
        <v>395</v>
      </c>
      <c r="B103">
        <v>2012</v>
      </c>
      <c r="C103">
        <v>4589</v>
      </c>
      <c r="D103" t="s">
        <v>170</v>
      </c>
      <c r="E103" t="s">
        <v>68</v>
      </c>
      <c r="F103">
        <v>4589</v>
      </c>
    </row>
    <row r="104" spans="1:6" x14ac:dyDescent="0.2">
      <c r="A104" t="s">
        <v>395</v>
      </c>
      <c r="B104">
        <v>2013</v>
      </c>
      <c r="C104">
        <v>3659</v>
      </c>
      <c r="D104" t="s">
        <v>87</v>
      </c>
      <c r="E104" t="s">
        <v>65</v>
      </c>
      <c r="F104">
        <v>3659</v>
      </c>
    </row>
    <row r="105" spans="1:6" x14ac:dyDescent="0.2">
      <c r="A105" t="s">
        <v>394</v>
      </c>
      <c r="B105">
        <v>2013</v>
      </c>
      <c r="C105">
        <v>9845</v>
      </c>
      <c r="D105" t="s">
        <v>87</v>
      </c>
      <c r="E105" t="s">
        <v>65</v>
      </c>
      <c r="F105">
        <v>9845</v>
      </c>
    </row>
    <row r="106" spans="1:6" x14ac:dyDescent="0.2">
      <c r="A106" t="s">
        <v>399</v>
      </c>
      <c r="B106">
        <v>2013</v>
      </c>
      <c r="C106">
        <v>5683</v>
      </c>
      <c r="D106" t="s">
        <v>87</v>
      </c>
      <c r="E106" t="s">
        <v>66</v>
      </c>
      <c r="F106">
        <v>5683</v>
      </c>
    </row>
    <row r="107" spans="1:6" x14ac:dyDescent="0.2">
      <c r="A107" t="s">
        <v>398</v>
      </c>
      <c r="B107">
        <v>2013</v>
      </c>
      <c r="C107">
        <v>3498</v>
      </c>
      <c r="D107" t="s">
        <v>87</v>
      </c>
      <c r="E107" t="s">
        <v>68</v>
      </c>
      <c r="F107">
        <v>3498</v>
      </c>
    </row>
    <row r="108" spans="1:6" x14ac:dyDescent="0.2">
      <c r="A108" t="s">
        <v>395</v>
      </c>
      <c r="B108">
        <v>2014</v>
      </c>
      <c r="C108">
        <v>3457</v>
      </c>
      <c r="D108" t="s">
        <v>405</v>
      </c>
      <c r="E108" t="s">
        <v>65</v>
      </c>
      <c r="F108">
        <v>3457</v>
      </c>
    </row>
    <row r="109" spans="1:6" x14ac:dyDescent="0.2">
      <c r="A109" t="s">
        <v>394</v>
      </c>
      <c r="B109">
        <v>2013</v>
      </c>
      <c r="C109">
        <v>5468</v>
      </c>
      <c r="D109" t="s">
        <v>405</v>
      </c>
      <c r="E109" t="s">
        <v>65</v>
      </c>
      <c r="F109">
        <v>5468</v>
      </c>
    </row>
    <row r="110" spans="1:6" x14ac:dyDescent="0.2">
      <c r="A110" s="43" t="s">
        <v>397</v>
      </c>
      <c r="B110">
        <v>2014</v>
      </c>
      <c r="C110">
        <v>4568</v>
      </c>
      <c r="D110" t="s">
        <v>405</v>
      </c>
      <c r="E110" t="s">
        <v>66</v>
      </c>
      <c r="F110">
        <v>4568</v>
      </c>
    </row>
    <row r="111" spans="1:6" x14ac:dyDescent="0.2">
      <c r="A111" t="s">
        <v>398</v>
      </c>
      <c r="B111">
        <v>2012</v>
      </c>
      <c r="C111">
        <v>2523</v>
      </c>
      <c r="D111" t="s">
        <v>405</v>
      </c>
      <c r="E111" t="s">
        <v>66</v>
      </c>
      <c r="F111">
        <v>2523</v>
      </c>
    </row>
    <row r="112" spans="1:6" x14ac:dyDescent="0.2">
      <c r="A112" t="s">
        <v>395</v>
      </c>
      <c r="B112">
        <v>2013</v>
      </c>
      <c r="C112">
        <v>4368</v>
      </c>
      <c r="D112" t="s">
        <v>405</v>
      </c>
      <c r="E112" t="s">
        <v>66</v>
      </c>
      <c r="F112">
        <v>4368</v>
      </c>
    </row>
    <row r="113" spans="1:6" x14ac:dyDescent="0.2">
      <c r="A113" t="s">
        <v>395</v>
      </c>
      <c r="B113">
        <v>2012</v>
      </c>
      <c r="C113">
        <v>6893</v>
      </c>
      <c r="D113" t="s">
        <v>405</v>
      </c>
      <c r="E113" t="s">
        <v>65</v>
      </c>
      <c r="F113">
        <v>6893</v>
      </c>
    </row>
    <row r="114" spans="1:6" x14ac:dyDescent="0.2">
      <c r="A114" t="s">
        <v>394</v>
      </c>
      <c r="B114">
        <v>2012</v>
      </c>
      <c r="C114">
        <v>3409</v>
      </c>
      <c r="D114" t="s">
        <v>400</v>
      </c>
      <c r="E114" t="s">
        <v>65</v>
      </c>
      <c r="F114">
        <v>3409</v>
      </c>
    </row>
    <row r="115" spans="1:6" x14ac:dyDescent="0.2">
      <c r="A115" t="s">
        <v>395</v>
      </c>
      <c r="B115">
        <v>2012</v>
      </c>
      <c r="C115">
        <v>5634</v>
      </c>
      <c r="D115" t="s">
        <v>400</v>
      </c>
      <c r="E115" t="s">
        <v>66</v>
      </c>
      <c r="F115">
        <v>5634</v>
      </c>
    </row>
    <row r="116" spans="1:6" x14ac:dyDescent="0.2">
      <c r="A116" s="43" t="s">
        <v>396</v>
      </c>
      <c r="B116">
        <v>2012</v>
      </c>
      <c r="C116">
        <v>3984</v>
      </c>
      <c r="D116" t="s">
        <v>400</v>
      </c>
      <c r="E116" t="s">
        <v>67</v>
      </c>
      <c r="F116">
        <v>3984</v>
      </c>
    </row>
    <row r="117" spans="1:6" x14ac:dyDescent="0.2">
      <c r="A117" t="s">
        <v>398</v>
      </c>
      <c r="B117">
        <v>2012</v>
      </c>
      <c r="C117">
        <v>2389</v>
      </c>
      <c r="D117" t="s">
        <v>400</v>
      </c>
      <c r="E117" t="s">
        <v>68</v>
      </c>
      <c r="F117">
        <v>2389</v>
      </c>
    </row>
    <row r="118" spans="1:6" x14ac:dyDescent="0.2">
      <c r="A118" t="s">
        <v>398</v>
      </c>
      <c r="B118">
        <v>2014</v>
      </c>
      <c r="C118">
        <v>1435</v>
      </c>
      <c r="D118" t="s">
        <v>170</v>
      </c>
      <c r="E118" t="s">
        <v>67</v>
      </c>
      <c r="F118">
        <v>1435</v>
      </c>
    </row>
    <row r="119" spans="1:6" x14ac:dyDescent="0.2">
      <c r="A119" s="43" t="s">
        <v>397</v>
      </c>
      <c r="B119">
        <v>2014</v>
      </c>
      <c r="C119">
        <v>4568</v>
      </c>
      <c r="D119" t="s">
        <v>170</v>
      </c>
      <c r="E119" t="s">
        <v>67</v>
      </c>
      <c r="F119">
        <v>4568</v>
      </c>
    </row>
    <row r="120" spans="1:6" x14ac:dyDescent="0.2">
      <c r="A120" t="s">
        <v>399</v>
      </c>
      <c r="B120">
        <v>2013</v>
      </c>
      <c r="C120">
        <v>5679</v>
      </c>
      <c r="D120" t="s">
        <v>170</v>
      </c>
      <c r="E120" t="s">
        <v>67</v>
      </c>
      <c r="F120">
        <v>5679</v>
      </c>
    </row>
    <row r="121" spans="1:6" x14ac:dyDescent="0.2">
      <c r="A121" t="s">
        <v>395</v>
      </c>
      <c r="B121">
        <v>2012</v>
      </c>
      <c r="C121">
        <v>6780</v>
      </c>
      <c r="D121" t="s">
        <v>170</v>
      </c>
      <c r="E121" t="s">
        <v>67</v>
      </c>
      <c r="F121">
        <v>6780</v>
      </c>
    </row>
    <row r="122" spans="1:6" x14ac:dyDescent="0.2">
      <c r="A122" s="43" t="s">
        <v>396</v>
      </c>
      <c r="B122">
        <v>2013</v>
      </c>
      <c r="C122">
        <v>3245</v>
      </c>
      <c r="D122" t="s">
        <v>170</v>
      </c>
      <c r="E122" t="s">
        <v>68</v>
      </c>
      <c r="F122">
        <v>3245</v>
      </c>
    </row>
    <row r="123" spans="1:6" x14ac:dyDescent="0.2">
      <c r="A123" t="s">
        <v>398</v>
      </c>
      <c r="B123">
        <v>2014</v>
      </c>
      <c r="C123">
        <v>3486</v>
      </c>
      <c r="D123" t="s">
        <v>170</v>
      </c>
      <c r="E123" t="s">
        <v>68</v>
      </c>
      <c r="F123">
        <v>3486</v>
      </c>
    </row>
    <row r="124" spans="1:6" x14ac:dyDescent="0.2">
      <c r="A124" t="s">
        <v>394</v>
      </c>
      <c r="B124">
        <v>2012</v>
      </c>
      <c r="C124">
        <v>2397</v>
      </c>
      <c r="D124" t="s">
        <v>170</v>
      </c>
      <c r="E124" t="s">
        <v>68</v>
      </c>
      <c r="F124">
        <v>2397</v>
      </c>
    </row>
    <row r="125" spans="1:6" x14ac:dyDescent="0.2">
      <c r="A125" t="s">
        <v>395</v>
      </c>
      <c r="B125">
        <v>2012</v>
      </c>
      <c r="C125">
        <v>4589</v>
      </c>
      <c r="D125" t="s">
        <v>170</v>
      </c>
      <c r="E125" t="s">
        <v>68</v>
      </c>
      <c r="F125">
        <v>4589</v>
      </c>
    </row>
    <row r="126" spans="1:6" x14ac:dyDescent="0.2">
      <c r="A126" t="s">
        <v>395</v>
      </c>
      <c r="B126">
        <v>2013</v>
      </c>
      <c r="C126">
        <v>3659</v>
      </c>
      <c r="D126" t="s">
        <v>87</v>
      </c>
      <c r="E126" t="s">
        <v>65</v>
      </c>
      <c r="F126">
        <v>3659</v>
      </c>
    </row>
    <row r="127" spans="1:6" x14ac:dyDescent="0.2">
      <c r="A127" t="s">
        <v>394</v>
      </c>
      <c r="B127">
        <v>2013</v>
      </c>
      <c r="C127">
        <v>9845</v>
      </c>
      <c r="D127" t="s">
        <v>87</v>
      </c>
      <c r="E127" t="s">
        <v>65</v>
      </c>
      <c r="F127">
        <v>9845</v>
      </c>
    </row>
    <row r="128" spans="1:6" x14ac:dyDescent="0.2">
      <c r="A128" t="s">
        <v>399</v>
      </c>
      <c r="B128">
        <v>2013</v>
      </c>
      <c r="C128">
        <v>5683</v>
      </c>
      <c r="D128" t="s">
        <v>87</v>
      </c>
      <c r="E128" t="s">
        <v>66</v>
      </c>
      <c r="F128">
        <v>5683</v>
      </c>
    </row>
    <row r="129" spans="1:6" x14ac:dyDescent="0.2">
      <c r="A129" t="s">
        <v>398</v>
      </c>
      <c r="B129">
        <v>2013</v>
      </c>
      <c r="C129">
        <v>3498</v>
      </c>
      <c r="D129" t="s">
        <v>87</v>
      </c>
      <c r="E129" t="s">
        <v>68</v>
      </c>
      <c r="F129">
        <v>3498</v>
      </c>
    </row>
    <row r="130" spans="1:6" x14ac:dyDescent="0.2">
      <c r="A130" t="s">
        <v>395</v>
      </c>
      <c r="B130">
        <v>2014</v>
      </c>
      <c r="C130">
        <v>3457</v>
      </c>
      <c r="D130" t="s">
        <v>405</v>
      </c>
      <c r="E130" t="s">
        <v>65</v>
      </c>
      <c r="F130">
        <v>3457</v>
      </c>
    </row>
    <row r="131" spans="1:6" x14ac:dyDescent="0.2">
      <c r="A131" t="s">
        <v>394</v>
      </c>
      <c r="B131">
        <v>2013</v>
      </c>
      <c r="C131">
        <v>5468</v>
      </c>
      <c r="D131" t="s">
        <v>405</v>
      </c>
      <c r="E131" t="s">
        <v>65</v>
      </c>
      <c r="F131">
        <v>5468</v>
      </c>
    </row>
    <row r="132" spans="1:6" x14ac:dyDescent="0.2">
      <c r="A132" s="43" t="s">
        <v>397</v>
      </c>
      <c r="B132">
        <v>2014</v>
      </c>
      <c r="C132">
        <v>4568</v>
      </c>
      <c r="D132" t="s">
        <v>405</v>
      </c>
      <c r="E132" t="s">
        <v>66</v>
      </c>
      <c r="F132">
        <v>4568</v>
      </c>
    </row>
    <row r="133" spans="1:6" x14ac:dyDescent="0.2">
      <c r="A133" t="s">
        <v>398</v>
      </c>
      <c r="B133">
        <v>2012</v>
      </c>
      <c r="C133">
        <v>2523</v>
      </c>
      <c r="D133" t="s">
        <v>405</v>
      </c>
      <c r="E133" t="s">
        <v>66</v>
      </c>
      <c r="F133">
        <v>2523</v>
      </c>
    </row>
    <row r="134" spans="1:6" x14ac:dyDescent="0.2">
      <c r="A134" t="s">
        <v>395</v>
      </c>
      <c r="B134">
        <v>2013</v>
      </c>
      <c r="C134">
        <v>4368</v>
      </c>
      <c r="D134" t="s">
        <v>405</v>
      </c>
      <c r="E134" t="s">
        <v>66</v>
      </c>
      <c r="F134">
        <v>4368</v>
      </c>
    </row>
    <row r="135" spans="1:6" x14ac:dyDescent="0.2">
      <c r="A135" t="s">
        <v>395</v>
      </c>
      <c r="B135">
        <v>2012</v>
      </c>
      <c r="C135">
        <v>6893</v>
      </c>
      <c r="D135" t="s">
        <v>405</v>
      </c>
      <c r="E135" t="s">
        <v>65</v>
      </c>
      <c r="F135">
        <v>6893</v>
      </c>
    </row>
    <row r="136" spans="1:6" x14ac:dyDescent="0.2">
      <c r="A136" t="s">
        <v>394</v>
      </c>
      <c r="B136">
        <v>2012</v>
      </c>
      <c r="C136">
        <v>3409</v>
      </c>
      <c r="D136" t="s">
        <v>400</v>
      </c>
      <c r="E136" t="s">
        <v>65</v>
      </c>
      <c r="F136">
        <v>3409</v>
      </c>
    </row>
    <row r="137" spans="1:6" x14ac:dyDescent="0.2">
      <c r="A137" t="s">
        <v>395</v>
      </c>
      <c r="B137">
        <v>2012</v>
      </c>
      <c r="C137">
        <v>5634</v>
      </c>
      <c r="D137" t="s">
        <v>400</v>
      </c>
      <c r="E137" t="s">
        <v>66</v>
      </c>
      <c r="F137">
        <v>5634</v>
      </c>
    </row>
    <row r="138" spans="1:6" x14ac:dyDescent="0.2">
      <c r="A138" s="43" t="s">
        <v>396</v>
      </c>
      <c r="B138">
        <v>2012</v>
      </c>
      <c r="C138">
        <v>3984</v>
      </c>
      <c r="D138" t="s">
        <v>400</v>
      </c>
      <c r="E138" t="s">
        <v>67</v>
      </c>
      <c r="F138">
        <v>3984</v>
      </c>
    </row>
    <row r="139" spans="1:6" x14ac:dyDescent="0.2">
      <c r="A139" t="s">
        <v>398</v>
      </c>
      <c r="B139">
        <v>2012</v>
      </c>
      <c r="C139">
        <v>2389</v>
      </c>
      <c r="D139" t="s">
        <v>400</v>
      </c>
      <c r="E139" t="s">
        <v>68</v>
      </c>
      <c r="F139">
        <v>2389</v>
      </c>
    </row>
    <row r="140" spans="1:6" x14ac:dyDescent="0.2">
      <c r="A140" t="s">
        <v>398</v>
      </c>
      <c r="B140">
        <v>2014</v>
      </c>
      <c r="C140">
        <v>1435</v>
      </c>
      <c r="D140" t="s">
        <v>170</v>
      </c>
      <c r="E140" t="s">
        <v>67</v>
      </c>
      <c r="F140">
        <v>1435</v>
      </c>
    </row>
    <row r="141" spans="1:6" x14ac:dyDescent="0.2">
      <c r="A141" s="43" t="s">
        <v>397</v>
      </c>
      <c r="B141">
        <v>2014</v>
      </c>
      <c r="C141">
        <v>4568</v>
      </c>
      <c r="D141" t="s">
        <v>170</v>
      </c>
      <c r="E141" t="s">
        <v>67</v>
      </c>
      <c r="F141">
        <v>4568</v>
      </c>
    </row>
    <row r="142" spans="1:6" x14ac:dyDescent="0.2">
      <c r="A142" t="s">
        <v>399</v>
      </c>
      <c r="B142">
        <v>2013</v>
      </c>
      <c r="C142">
        <v>5679</v>
      </c>
      <c r="D142" t="s">
        <v>170</v>
      </c>
      <c r="E142" t="s">
        <v>67</v>
      </c>
      <c r="F142">
        <v>5679</v>
      </c>
    </row>
    <row r="143" spans="1:6" x14ac:dyDescent="0.2">
      <c r="A143" t="s">
        <v>395</v>
      </c>
      <c r="B143">
        <v>2012</v>
      </c>
      <c r="C143">
        <v>6780</v>
      </c>
      <c r="D143" t="s">
        <v>170</v>
      </c>
      <c r="E143" t="s">
        <v>67</v>
      </c>
      <c r="F143">
        <v>6780</v>
      </c>
    </row>
    <row r="144" spans="1:6" x14ac:dyDescent="0.2">
      <c r="A144" s="43" t="s">
        <v>396</v>
      </c>
      <c r="B144">
        <v>2013</v>
      </c>
      <c r="C144">
        <v>3245</v>
      </c>
      <c r="D144" t="s">
        <v>170</v>
      </c>
      <c r="E144" t="s">
        <v>68</v>
      </c>
      <c r="F144">
        <v>3245</v>
      </c>
    </row>
    <row r="145" spans="1:6" x14ac:dyDescent="0.2">
      <c r="A145" t="s">
        <v>398</v>
      </c>
      <c r="B145">
        <v>2014</v>
      </c>
      <c r="C145">
        <v>3486</v>
      </c>
      <c r="D145" t="s">
        <v>170</v>
      </c>
      <c r="E145" t="s">
        <v>68</v>
      </c>
      <c r="F145">
        <v>3486</v>
      </c>
    </row>
    <row r="146" spans="1:6" x14ac:dyDescent="0.2">
      <c r="A146" t="s">
        <v>394</v>
      </c>
      <c r="B146">
        <v>2012</v>
      </c>
      <c r="C146">
        <v>2397</v>
      </c>
      <c r="D146" t="s">
        <v>170</v>
      </c>
      <c r="E146" t="s">
        <v>68</v>
      </c>
      <c r="F146">
        <v>2397</v>
      </c>
    </row>
    <row r="147" spans="1:6" x14ac:dyDescent="0.2">
      <c r="A147" t="s">
        <v>395</v>
      </c>
      <c r="B147">
        <v>2012</v>
      </c>
      <c r="C147">
        <v>4589</v>
      </c>
      <c r="D147" t="s">
        <v>170</v>
      </c>
      <c r="E147" t="s">
        <v>68</v>
      </c>
      <c r="F147">
        <v>4589</v>
      </c>
    </row>
    <row r="148" spans="1:6" x14ac:dyDescent="0.2">
      <c r="A148" t="s">
        <v>395</v>
      </c>
      <c r="B148">
        <v>2013</v>
      </c>
      <c r="C148">
        <v>3659</v>
      </c>
      <c r="D148" t="s">
        <v>87</v>
      </c>
      <c r="E148" t="s">
        <v>65</v>
      </c>
      <c r="F148">
        <v>3659</v>
      </c>
    </row>
    <row r="149" spans="1:6" x14ac:dyDescent="0.2">
      <c r="A149" t="s">
        <v>394</v>
      </c>
      <c r="B149">
        <v>2013</v>
      </c>
      <c r="C149">
        <v>9845</v>
      </c>
      <c r="D149" t="s">
        <v>87</v>
      </c>
      <c r="E149" t="s">
        <v>65</v>
      </c>
      <c r="F149">
        <v>9845</v>
      </c>
    </row>
    <row r="150" spans="1:6" x14ac:dyDescent="0.2">
      <c r="A150" t="s">
        <v>399</v>
      </c>
      <c r="B150">
        <v>2013</v>
      </c>
      <c r="C150">
        <v>5683</v>
      </c>
      <c r="D150" t="s">
        <v>87</v>
      </c>
      <c r="E150" t="s">
        <v>66</v>
      </c>
      <c r="F150">
        <v>5683</v>
      </c>
    </row>
    <row r="151" spans="1:6" x14ac:dyDescent="0.2">
      <c r="A151" t="s">
        <v>398</v>
      </c>
      <c r="B151">
        <v>2013</v>
      </c>
      <c r="C151">
        <v>3498</v>
      </c>
      <c r="D151" t="s">
        <v>87</v>
      </c>
      <c r="E151" t="s">
        <v>68</v>
      </c>
      <c r="F151">
        <v>3498</v>
      </c>
    </row>
    <row r="152" spans="1:6" x14ac:dyDescent="0.2">
      <c r="A152" t="s">
        <v>395</v>
      </c>
      <c r="B152">
        <v>2014</v>
      </c>
      <c r="C152">
        <v>3457</v>
      </c>
      <c r="D152" t="s">
        <v>405</v>
      </c>
      <c r="E152" t="s">
        <v>65</v>
      </c>
      <c r="F152">
        <v>3457</v>
      </c>
    </row>
    <row r="153" spans="1:6" x14ac:dyDescent="0.2">
      <c r="A153" t="s">
        <v>394</v>
      </c>
      <c r="B153">
        <v>2013</v>
      </c>
      <c r="C153">
        <v>5468</v>
      </c>
      <c r="D153" t="s">
        <v>405</v>
      </c>
      <c r="E153" t="s">
        <v>65</v>
      </c>
      <c r="F153">
        <v>5468</v>
      </c>
    </row>
    <row r="154" spans="1:6" x14ac:dyDescent="0.2">
      <c r="A154" s="43" t="s">
        <v>397</v>
      </c>
      <c r="B154">
        <v>2014</v>
      </c>
      <c r="C154">
        <v>4568</v>
      </c>
      <c r="D154" t="s">
        <v>405</v>
      </c>
      <c r="E154" t="s">
        <v>66</v>
      </c>
      <c r="F154">
        <v>4568</v>
      </c>
    </row>
    <row r="155" spans="1:6" x14ac:dyDescent="0.2">
      <c r="A155" t="s">
        <v>398</v>
      </c>
      <c r="B155">
        <v>2012</v>
      </c>
      <c r="C155">
        <v>2523</v>
      </c>
      <c r="D155" t="s">
        <v>405</v>
      </c>
      <c r="E155" t="s">
        <v>66</v>
      </c>
      <c r="F155">
        <v>2523</v>
      </c>
    </row>
    <row r="156" spans="1:6" x14ac:dyDescent="0.2">
      <c r="A156" t="s">
        <v>395</v>
      </c>
      <c r="B156">
        <v>2013</v>
      </c>
      <c r="C156">
        <v>4368</v>
      </c>
      <c r="D156" t="s">
        <v>405</v>
      </c>
      <c r="E156" t="s">
        <v>66</v>
      </c>
      <c r="F156">
        <v>4368</v>
      </c>
    </row>
    <row r="157" spans="1:6" x14ac:dyDescent="0.2">
      <c r="A157" t="s">
        <v>395</v>
      </c>
      <c r="B157">
        <v>2012</v>
      </c>
      <c r="C157">
        <v>6893</v>
      </c>
      <c r="D157" t="s">
        <v>405</v>
      </c>
      <c r="E157" t="s">
        <v>65</v>
      </c>
      <c r="F157">
        <v>6893</v>
      </c>
    </row>
    <row r="158" spans="1:6" x14ac:dyDescent="0.2">
      <c r="A158" t="s">
        <v>394</v>
      </c>
      <c r="B158">
        <v>2012</v>
      </c>
      <c r="C158">
        <v>3409</v>
      </c>
      <c r="D158" t="s">
        <v>400</v>
      </c>
      <c r="E158" t="s">
        <v>65</v>
      </c>
      <c r="F158">
        <v>3409</v>
      </c>
    </row>
    <row r="159" spans="1:6" x14ac:dyDescent="0.2">
      <c r="A159" t="s">
        <v>395</v>
      </c>
      <c r="B159">
        <v>2012</v>
      </c>
      <c r="C159">
        <v>5634</v>
      </c>
      <c r="D159" t="s">
        <v>400</v>
      </c>
      <c r="E159" t="s">
        <v>66</v>
      </c>
      <c r="F159">
        <v>5634</v>
      </c>
    </row>
    <row r="160" spans="1:6" x14ac:dyDescent="0.2">
      <c r="A160" s="43" t="s">
        <v>396</v>
      </c>
      <c r="B160">
        <v>2012</v>
      </c>
      <c r="C160">
        <v>3984</v>
      </c>
      <c r="D160" t="s">
        <v>400</v>
      </c>
      <c r="E160" t="s">
        <v>67</v>
      </c>
      <c r="F160">
        <v>3984</v>
      </c>
    </row>
    <row r="161" spans="1:6" x14ac:dyDescent="0.2">
      <c r="A161" t="s">
        <v>398</v>
      </c>
      <c r="B161">
        <v>2012</v>
      </c>
      <c r="C161">
        <v>2389</v>
      </c>
      <c r="D161" t="s">
        <v>400</v>
      </c>
      <c r="E161" t="s">
        <v>68</v>
      </c>
      <c r="F161">
        <v>2389</v>
      </c>
    </row>
    <row r="162" spans="1:6" x14ac:dyDescent="0.2">
      <c r="A162" t="s">
        <v>398</v>
      </c>
      <c r="B162">
        <v>2014</v>
      </c>
      <c r="C162">
        <v>1435</v>
      </c>
      <c r="D162" t="s">
        <v>170</v>
      </c>
      <c r="E162" t="s">
        <v>67</v>
      </c>
      <c r="F162">
        <v>1435</v>
      </c>
    </row>
    <row r="163" spans="1:6" x14ac:dyDescent="0.2">
      <c r="A163" s="43" t="s">
        <v>397</v>
      </c>
      <c r="B163">
        <v>2014</v>
      </c>
      <c r="C163">
        <v>4568</v>
      </c>
      <c r="D163" t="s">
        <v>170</v>
      </c>
      <c r="E163" t="s">
        <v>67</v>
      </c>
      <c r="F163">
        <v>4568</v>
      </c>
    </row>
    <row r="164" spans="1:6" x14ac:dyDescent="0.2">
      <c r="A164" t="s">
        <v>399</v>
      </c>
      <c r="B164">
        <v>2013</v>
      </c>
      <c r="C164">
        <v>5679</v>
      </c>
      <c r="D164" t="s">
        <v>170</v>
      </c>
      <c r="E164" t="s">
        <v>67</v>
      </c>
      <c r="F164">
        <v>5679</v>
      </c>
    </row>
    <row r="165" spans="1:6" x14ac:dyDescent="0.2">
      <c r="A165" t="s">
        <v>395</v>
      </c>
      <c r="B165">
        <v>2012</v>
      </c>
      <c r="C165">
        <v>6780</v>
      </c>
      <c r="D165" t="s">
        <v>170</v>
      </c>
      <c r="E165" t="s">
        <v>67</v>
      </c>
      <c r="F165">
        <v>6780</v>
      </c>
    </row>
    <row r="166" spans="1:6" x14ac:dyDescent="0.2">
      <c r="A166" s="43" t="s">
        <v>396</v>
      </c>
      <c r="B166">
        <v>2013</v>
      </c>
      <c r="C166">
        <v>3245</v>
      </c>
      <c r="D166" t="s">
        <v>170</v>
      </c>
      <c r="E166" t="s">
        <v>68</v>
      </c>
      <c r="F166">
        <v>3245</v>
      </c>
    </row>
    <row r="167" spans="1:6" x14ac:dyDescent="0.2">
      <c r="A167" t="s">
        <v>398</v>
      </c>
      <c r="B167">
        <v>2014</v>
      </c>
      <c r="C167">
        <v>3486</v>
      </c>
      <c r="D167" t="s">
        <v>170</v>
      </c>
      <c r="E167" t="s">
        <v>68</v>
      </c>
      <c r="F167">
        <v>3486</v>
      </c>
    </row>
    <row r="168" spans="1:6" x14ac:dyDescent="0.2">
      <c r="A168" t="s">
        <v>394</v>
      </c>
      <c r="B168">
        <v>2012</v>
      </c>
      <c r="C168">
        <v>2397</v>
      </c>
      <c r="D168" t="s">
        <v>170</v>
      </c>
      <c r="E168" t="s">
        <v>68</v>
      </c>
      <c r="F168">
        <v>2397</v>
      </c>
    </row>
    <row r="169" spans="1:6" x14ac:dyDescent="0.2">
      <c r="A169" t="s">
        <v>395</v>
      </c>
      <c r="B169">
        <v>2012</v>
      </c>
      <c r="C169">
        <v>4589</v>
      </c>
      <c r="D169" t="s">
        <v>170</v>
      </c>
      <c r="E169" t="s">
        <v>68</v>
      </c>
      <c r="F169">
        <v>4589</v>
      </c>
    </row>
    <row r="170" spans="1:6" x14ac:dyDescent="0.2">
      <c r="A170" t="s">
        <v>395</v>
      </c>
      <c r="B170">
        <v>2013</v>
      </c>
      <c r="C170">
        <v>3659</v>
      </c>
      <c r="D170" t="s">
        <v>87</v>
      </c>
      <c r="E170" t="s">
        <v>65</v>
      </c>
      <c r="F170">
        <v>3659</v>
      </c>
    </row>
    <row r="171" spans="1:6" x14ac:dyDescent="0.2">
      <c r="A171" t="s">
        <v>394</v>
      </c>
      <c r="B171">
        <v>2013</v>
      </c>
      <c r="C171">
        <v>9845</v>
      </c>
      <c r="D171" t="s">
        <v>87</v>
      </c>
      <c r="E171" t="s">
        <v>65</v>
      </c>
      <c r="F171">
        <v>9845</v>
      </c>
    </row>
    <row r="172" spans="1:6" x14ac:dyDescent="0.2">
      <c r="A172" t="s">
        <v>399</v>
      </c>
      <c r="B172">
        <v>2013</v>
      </c>
      <c r="C172">
        <v>5683</v>
      </c>
      <c r="D172" t="s">
        <v>87</v>
      </c>
      <c r="E172" t="s">
        <v>66</v>
      </c>
      <c r="F172">
        <v>5683</v>
      </c>
    </row>
    <row r="173" spans="1:6" x14ac:dyDescent="0.2">
      <c r="A173" t="s">
        <v>398</v>
      </c>
      <c r="B173">
        <v>2013</v>
      </c>
      <c r="C173">
        <v>3498</v>
      </c>
      <c r="D173" t="s">
        <v>87</v>
      </c>
      <c r="E173" t="s">
        <v>68</v>
      </c>
      <c r="F173">
        <v>3498</v>
      </c>
    </row>
    <row r="174" spans="1:6" x14ac:dyDescent="0.2">
      <c r="A174" t="s">
        <v>395</v>
      </c>
      <c r="B174">
        <v>2014</v>
      </c>
      <c r="C174">
        <v>3457</v>
      </c>
      <c r="D174" t="s">
        <v>405</v>
      </c>
      <c r="E174" t="s">
        <v>65</v>
      </c>
      <c r="F174">
        <v>3457</v>
      </c>
    </row>
    <row r="175" spans="1:6" x14ac:dyDescent="0.2">
      <c r="A175" t="s">
        <v>394</v>
      </c>
      <c r="B175">
        <v>2013</v>
      </c>
      <c r="C175">
        <v>5468</v>
      </c>
      <c r="D175" t="s">
        <v>405</v>
      </c>
      <c r="E175" t="s">
        <v>65</v>
      </c>
      <c r="F175">
        <v>5468</v>
      </c>
    </row>
    <row r="176" spans="1:6" x14ac:dyDescent="0.2">
      <c r="A176" s="43" t="s">
        <v>397</v>
      </c>
      <c r="B176">
        <v>2014</v>
      </c>
      <c r="C176">
        <v>4568</v>
      </c>
      <c r="D176" t="s">
        <v>405</v>
      </c>
      <c r="E176" t="s">
        <v>66</v>
      </c>
      <c r="F176">
        <v>4568</v>
      </c>
    </row>
    <row r="177" spans="1:6" x14ac:dyDescent="0.2">
      <c r="A177" t="s">
        <v>398</v>
      </c>
      <c r="B177">
        <v>2012</v>
      </c>
      <c r="C177">
        <v>2523</v>
      </c>
      <c r="D177" t="s">
        <v>405</v>
      </c>
      <c r="E177" t="s">
        <v>66</v>
      </c>
      <c r="F177">
        <v>2523</v>
      </c>
    </row>
    <row r="178" spans="1:6" x14ac:dyDescent="0.2">
      <c r="A178" t="s">
        <v>395</v>
      </c>
      <c r="B178">
        <v>2013</v>
      </c>
      <c r="C178">
        <v>4368</v>
      </c>
      <c r="D178" t="s">
        <v>405</v>
      </c>
      <c r="E178" t="s">
        <v>66</v>
      </c>
      <c r="F178">
        <v>4368</v>
      </c>
    </row>
    <row r="179" spans="1:6" x14ac:dyDescent="0.2">
      <c r="A179" t="s">
        <v>395</v>
      </c>
      <c r="B179">
        <v>2012</v>
      </c>
      <c r="C179">
        <v>6893</v>
      </c>
      <c r="D179" t="s">
        <v>405</v>
      </c>
      <c r="E179" t="s">
        <v>65</v>
      </c>
      <c r="F179">
        <v>6893</v>
      </c>
    </row>
  </sheetData>
  <customSheetViews>
    <customSheetView guid="{2EAD168D-A49E-4F5C-9970-5D520AF78882}" topLeftCell="A143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 topLeftCell="A143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  <c r="G5">
        <f t="shared" ref="G5:G25" si="0">C5+F5</f>
        <v>11268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  <c r="G6">
        <f t="shared" si="0"/>
        <v>7968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  <c r="G7">
        <f t="shared" si="0"/>
        <v>4778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  <c r="G8">
        <f t="shared" si="0"/>
        <v>2870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  <c r="G9">
        <f t="shared" si="0"/>
        <v>9136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>
        <f t="shared" si="0"/>
        <v>11358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  <c r="G11">
        <f t="shared" si="0"/>
        <v>13560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  <c r="G12">
        <f t="shared" si="0"/>
        <v>6490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>
        <f t="shared" si="0"/>
        <v>6972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  <c r="G14">
        <f t="shared" si="0"/>
        <v>4794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  <c r="G15">
        <f t="shared" si="0"/>
        <v>9178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  <c r="G16">
        <f t="shared" si="0"/>
        <v>7318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>
        <f t="shared" si="0"/>
        <v>19690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  <c r="G18">
        <f t="shared" si="0"/>
        <v>11366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  <c r="G19">
        <f t="shared" si="0"/>
        <v>6996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>
        <f t="shared" si="0"/>
        <v>6914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  <c r="G21">
        <f t="shared" si="0"/>
        <v>10936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  <c r="G22">
        <f t="shared" si="0"/>
        <v>9136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  <c r="G23">
        <f t="shared" si="0"/>
        <v>5046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  <c r="G24">
        <f t="shared" si="0"/>
        <v>8736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  <c r="G25">
        <f t="shared" si="0"/>
        <v>13786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  <c r="G5">
        <f t="shared" ref="G5:G25" si="0">C5+F5</f>
        <v>11268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  <c r="G6">
        <f t="shared" si="0"/>
        <v>7968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  <c r="G7">
        <f t="shared" si="0"/>
        <v>4778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  <c r="G8">
        <f t="shared" si="0"/>
        <v>2870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  <c r="G9">
        <f t="shared" si="0"/>
        <v>9136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>
        <f t="shared" si="0"/>
        <v>11358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  <c r="G11">
        <f t="shared" si="0"/>
        <v>13560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  <c r="G12">
        <f t="shared" si="0"/>
        <v>6490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>
        <f t="shared" si="0"/>
        <v>6972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  <c r="G14">
        <f t="shared" si="0"/>
        <v>4794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  <c r="G15">
        <f t="shared" si="0"/>
        <v>9178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  <c r="G16">
        <f t="shared" si="0"/>
        <v>7318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>
        <f t="shared" si="0"/>
        <v>19690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  <c r="G18">
        <f t="shared" si="0"/>
        <v>11366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  <c r="G19">
        <f t="shared" si="0"/>
        <v>6996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>
        <f t="shared" si="0"/>
        <v>6914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  <c r="G21">
        <f t="shared" si="0"/>
        <v>10936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  <c r="G22">
        <f t="shared" si="0"/>
        <v>9136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  <c r="G23">
        <f t="shared" si="0"/>
        <v>5046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  <c r="G24">
        <f t="shared" si="0"/>
        <v>8736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  <c r="G25">
        <f t="shared" si="0"/>
        <v>13786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13" t="s">
        <v>146</v>
      </c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  <c r="G4">
        <f>C4+F4</f>
        <v>6818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  <c r="G5">
        <f t="shared" ref="G5:G25" si="0">C5+F5</f>
        <v>11268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  <c r="G6">
        <f t="shared" si="0"/>
        <v>7968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  <c r="G7">
        <f t="shared" si="0"/>
        <v>4778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  <c r="G8">
        <f t="shared" si="0"/>
        <v>2870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  <c r="G9">
        <f t="shared" si="0"/>
        <v>9136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>
        <f t="shared" si="0"/>
        <v>11358</v>
      </c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  <c r="G11">
        <f t="shared" si="0"/>
        <v>13560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  <c r="G12">
        <f t="shared" si="0"/>
        <v>6490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>
        <f t="shared" si="0"/>
        <v>6972</v>
      </c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  <c r="G14">
        <f t="shared" si="0"/>
        <v>4794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  <c r="G15">
        <f t="shared" si="0"/>
        <v>9178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  <c r="G16">
        <f t="shared" si="0"/>
        <v>7318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>
        <f t="shared" si="0"/>
        <v>19690</v>
      </c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  <c r="G18">
        <f t="shared" si="0"/>
        <v>11366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  <c r="G19">
        <f t="shared" si="0"/>
        <v>6996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>
        <f t="shared" si="0"/>
        <v>6914</v>
      </c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  <c r="G21">
        <f t="shared" si="0"/>
        <v>10936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  <c r="G22">
        <f t="shared" si="0"/>
        <v>9136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  <c r="G23">
        <f t="shared" si="0"/>
        <v>5046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  <c r="G24">
        <f t="shared" si="0"/>
        <v>8736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  <c r="G25">
        <f t="shared" si="0"/>
        <v>13786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ht="42" customHeight="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ht="53.25" customHeight="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ht="56.25" customHeight="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ht="63.75" customHeight="1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tabColor indexed="40"/>
  </sheetPr>
  <dimension ref="A2:M51"/>
  <sheetViews>
    <sheetView tabSelected="1"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6" max="6" width="6" bestFit="1" customWidth="1"/>
    <col min="7" max="7" width="15.85546875" bestFit="1" customWidth="1"/>
    <col min="8" max="8" width="12.7109375" customWidth="1"/>
    <col min="9" max="10" width="6.7109375" customWidth="1"/>
    <col min="11" max="11" width="6" bestFit="1" customWidth="1"/>
    <col min="12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hidden="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hidden="1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hidden="1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 hiddenRows="1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 hiddenRows="1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5.5703125" customWidth="1"/>
    <col min="2" max="2" width="6" customWidth="1"/>
    <col min="3" max="3" width="4.5703125" hidden="1" customWidth="1"/>
    <col min="4" max="4" width="5.140625" customWidth="1"/>
    <col min="5" max="5" width="5.7109375" hidden="1" customWidth="1"/>
    <col min="6" max="6" width="4.5703125" customWidth="1"/>
    <col min="7" max="7" width="15.85546875" bestFit="1" customWidth="1"/>
    <col min="8" max="8" width="12.7109375" customWidth="1"/>
    <col min="9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 hiddenColumns="1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 hiddenColumns="1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zoomScale="175" zoomScaleNormal="175" workbookViewId="0">
      <selection activeCell="A2" sqref="A2"/>
    </sheetView>
  </sheetViews>
  <sheetFormatPr defaultColWidth="8.85546875" defaultRowHeight="12.75" x14ac:dyDescent="0.2"/>
  <cols>
    <col min="1" max="16384" width="8.85546875" style="306"/>
  </cols>
  <sheetData>
    <row r="1" spans="1:1" x14ac:dyDescent="0.2">
      <c r="A1" s="306">
        <v>1999</v>
      </c>
    </row>
  </sheetData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5.5703125" customWidth="1"/>
    <col min="2" max="2" width="6" customWidth="1"/>
    <col min="3" max="3" width="4.5703125" customWidth="1"/>
    <col min="4" max="4" width="5.140625" customWidth="1"/>
    <col min="5" max="5" width="5.7109375" customWidth="1"/>
    <col min="6" max="6" width="4.5703125" customWidth="1"/>
    <col min="7" max="7" width="15.85546875" bestFit="1" customWidth="1"/>
    <col min="8" max="8" width="12.7109375" customWidth="1"/>
    <col min="9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indexed="40"/>
  </sheetPr>
  <dimension ref="A2:M51"/>
  <sheetViews>
    <sheetView workbookViewId="0">
      <selection activeCell="D25" sqref="D25"/>
    </sheetView>
  </sheetViews>
  <sheetFormatPr defaultRowHeight="12.75" x14ac:dyDescent="0.2"/>
  <cols>
    <col min="1" max="1" width="5.5703125" customWidth="1"/>
    <col min="2" max="2" width="6" customWidth="1"/>
    <col min="3" max="3" width="4.5703125" customWidth="1"/>
    <col min="4" max="4" width="5.140625" customWidth="1"/>
    <col min="5" max="5" width="5.7109375" customWidth="1"/>
    <col min="6" max="6" width="4.5703125" customWidth="1"/>
    <col min="7" max="7" width="15.85546875" bestFit="1" customWidth="1"/>
    <col min="8" max="8" width="12.7109375" customWidth="1"/>
    <col min="9" max="12" width="6.7109375" customWidth="1"/>
    <col min="13" max="13" width="10.5703125" customWidth="1"/>
  </cols>
  <sheetData>
    <row r="2" spans="1:11" x14ac:dyDescent="0.2">
      <c r="G2" s="13"/>
      <c r="K2" s="78">
        <f>SUM(C4:C25)</f>
        <v>97557</v>
      </c>
    </row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  <c r="F3" s="13" t="s">
        <v>53</v>
      </c>
      <c r="G3" s="46"/>
      <c r="K3" s="78">
        <f>SUBTOTAL(9,C4:C25)</f>
        <v>97557</v>
      </c>
    </row>
    <row r="4" spans="1:11" x14ac:dyDescent="0.2">
      <c r="A4" t="s">
        <v>394</v>
      </c>
      <c r="B4">
        <v>2012</v>
      </c>
      <c r="C4">
        <v>3409</v>
      </c>
      <c r="D4" t="s">
        <v>400</v>
      </c>
      <c r="E4" t="s">
        <v>65</v>
      </c>
      <c r="F4">
        <v>3409</v>
      </c>
    </row>
    <row r="5" spans="1:11" x14ac:dyDescent="0.2">
      <c r="A5" t="s">
        <v>395</v>
      </c>
      <c r="B5">
        <v>2012</v>
      </c>
      <c r="C5">
        <v>5634</v>
      </c>
      <c r="D5" t="s">
        <v>400</v>
      </c>
      <c r="E5" t="s">
        <v>66</v>
      </c>
      <c r="F5">
        <v>5634</v>
      </c>
    </row>
    <row r="6" spans="1:11" x14ac:dyDescent="0.2">
      <c r="A6" s="43" t="s">
        <v>396</v>
      </c>
      <c r="B6">
        <v>2012</v>
      </c>
      <c r="C6">
        <v>3984</v>
      </c>
      <c r="D6" t="s">
        <v>400</v>
      </c>
      <c r="E6" t="s">
        <v>67</v>
      </c>
      <c r="F6">
        <v>3984</v>
      </c>
    </row>
    <row r="7" spans="1:11" x14ac:dyDescent="0.2">
      <c r="A7" t="s">
        <v>398</v>
      </c>
      <c r="B7">
        <v>2012</v>
      </c>
      <c r="C7">
        <v>2389</v>
      </c>
      <c r="D7" t="s">
        <v>400</v>
      </c>
      <c r="E7" t="s">
        <v>68</v>
      </c>
      <c r="F7">
        <v>2389</v>
      </c>
    </row>
    <row r="8" spans="1:11" x14ac:dyDescent="0.2">
      <c r="A8" t="s">
        <v>398</v>
      </c>
      <c r="B8">
        <v>2014</v>
      </c>
      <c r="C8">
        <v>1435</v>
      </c>
      <c r="D8" t="s">
        <v>170</v>
      </c>
      <c r="E8" t="s">
        <v>67</v>
      </c>
      <c r="F8">
        <v>1435</v>
      </c>
    </row>
    <row r="9" spans="1:11" x14ac:dyDescent="0.2">
      <c r="A9" s="43" t="s">
        <v>397</v>
      </c>
      <c r="B9">
        <v>2014</v>
      </c>
      <c r="C9">
        <v>4568</v>
      </c>
      <c r="D9" t="s">
        <v>170</v>
      </c>
      <c r="E9" t="s">
        <v>67</v>
      </c>
      <c r="F9">
        <v>4568</v>
      </c>
    </row>
    <row r="10" spans="1:11" x14ac:dyDescent="0.2">
      <c r="A10" t="s">
        <v>399</v>
      </c>
      <c r="B10">
        <v>2013</v>
      </c>
      <c r="C10">
        <v>5679</v>
      </c>
      <c r="D10" t="s">
        <v>170</v>
      </c>
      <c r="E10" t="s">
        <v>67</v>
      </c>
      <c r="F10">
        <v>5679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2012</v>
      </c>
      <c r="C11">
        <v>6780</v>
      </c>
      <c r="D11" t="s">
        <v>170</v>
      </c>
      <c r="E11" t="s">
        <v>67</v>
      </c>
      <c r="F11">
        <v>6780</v>
      </c>
    </row>
    <row r="12" spans="1:11" x14ac:dyDescent="0.2">
      <c r="A12" s="43" t="s">
        <v>396</v>
      </c>
      <c r="B12">
        <v>2013</v>
      </c>
      <c r="C12">
        <v>3245</v>
      </c>
      <c r="D12" t="s">
        <v>170</v>
      </c>
      <c r="E12" t="s">
        <v>68</v>
      </c>
      <c r="F12">
        <v>3245</v>
      </c>
    </row>
    <row r="13" spans="1:11" x14ac:dyDescent="0.2">
      <c r="A13" t="s">
        <v>398</v>
      </c>
      <c r="B13">
        <v>2014</v>
      </c>
      <c r="C13">
        <v>3486</v>
      </c>
      <c r="D13" t="s">
        <v>170</v>
      </c>
      <c r="E13" t="s">
        <v>68</v>
      </c>
      <c r="F13">
        <v>3486</v>
      </c>
      <c r="G13" s="43"/>
    </row>
    <row r="14" spans="1:11" x14ac:dyDescent="0.2">
      <c r="A14" t="s">
        <v>394</v>
      </c>
      <c r="B14">
        <v>2012</v>
      </c>
      <c r="C14">
        <v>2397</v>
      </c>
      <c r="D14" t="s">
        <v>170</v>
      </c>
      <c r="E14" t="s">
        <v>68</v>
      </c>
      <c r="F14">
        <v>2397</v>
      </c>
    </row>
    <row r="15" spans="1:11" x14ac:dyDescent="0.2">
      <c r="A15" t="s">
        <v>395</v>
      </c>
      <c r="B15">
        <v>2012</v>
      </c>
      <c r="C15">
        <v>4589</v>
      </c>
      <c r="D15" t="s">
        <v>170</v>
      </c>
      <c r="E15" t="s">
        <v>68</v>
      </c>
      <c r="F15">
        <v>4589</v>
      </c>
    </row>
    <row r="16" spans="1:11" x14ac:dyDescent="0.2">
      <c r="A16" t="s">
        <v>395</v>
      </c>
      <c r="B16">
        <v>2013</v>
      </c>
      <c r="C16">
        <v>3659</v>
      </c>
      <c r="D16" t="s">
        <v>87</v>
      </c>
      <c r="E16" t="s">
        <v>65</v>
      </c>
      <c r="F16">
        <v>3659</v>
      </c>
    </row>
    <row r="17" spans="1:13" x14ac:dyDescent="0.2">
      <c r="A17" t="s">
        <v>394</v>
      </c>
      <c r="B17">
        <v>2013</v>
      </c>
      <c r="C17">
        <v>9845</v>
      </c>
      <c r="D17" t="s">
        <v>87</v>
      </c>
      <c r="E17" t="s">
        <v>65</v>
      </c>
      <c r="F17">
        <v>9845</v>
      </c>
      <c r="G17" s="43"/>
    </row>
    <row r="18" spans="1:13" x14ac:dyDescent="0.2">
      <c r="A18" t="s">
        <v>399</v>
      </c>
      <c r="B18">
        <v>2013</v>
      </c>
      <c r="C18">
        <v>5683</v>
      </c>
      <c r="D18" t="s">
        <v>87</v>
      </c>
      <c r="E18" t="s">
        <v>66</v>
      </c>
      <c r="F18">
        <v>5683</v>
      </c>
    </row>
    <row r="19" spans="1:13" x14ac:dyDescent="0.2">
      <c r="A19" t="s">
        <v>398</v>
      </c>
      <c r="B19">
        <v>2013</v>
      </c>
      <c r="C19">
        <v>3498</v>
      </c>
      <c r="D19" t="s">
        <v>87</v>
      </c>
      <c r="E19" t="s">
        <v>68</v>
      </c>
      <c r="F19">
        <v>3498</v>
      </c>
    </row>
    <row r="20" spans="1:13" x14ac:dyDescent="0.2">
      <c r="A20" t="s">
        <v>395</v>
      </c>
      <c r="B20">
        <v>2014</v>
      </c>
      <c r="C20">
        <v>3457</v>
      </c>
      <c r="D20" t="s">
        <v>405</v>
      </c>
      <c r="E20" t="s">
        <v>65</v>
      </c>
      <c r="F20">
        <v>3457</v>
      </c>
      <c r="G20" s="43"/>
    </row>
    <row r="21" spans="1:13" x14ac:dyDescent="0.2">
      <c r="A21" t="s">
        <v>394</v>
      </c>
      <c r="B21">
        <v>2013</v>
      </c>
      <c r="C21">
        <v>5468</v>
      </c>
      <c r="D21" t="s">
        <v>405</v>
      </c>
      <c r="E21" t="s">
        <v>65</v>
      </c>
      <c r="F21">
        <v>5468</v>
      </c>
    </row>
    <row r="22" spans="1:13" x14ac:dyDescent="0.2">
      <c r="A22" s="43" t="s">
        <v>397</v>
      </c>
      <c r="B22">
        <v>2014</v>
      </c>
      <c r="C22">
        <v>4568</v>
      </c>
      <c r="D22" t="s">
        <v>405</v>
      </c>
      <c r="E22" t="s">
        <v>66</v>
      </c>
      <c r="F22">
        <v>4568</v>
      </c>
    </row>
    <row r="23" spans="1:13" x14ac:dyDescent="0.2">
      <c r="A23" t="s">
        <v>398</v>
      </c>
      <c r="B23">
        <v>2012</v>
      </c>
      <c r="C23">
        <v>2523</v>
      </c>
      <c r="D23" t="s">
        <v>405</v>
      </c>
      <c r="E23" t="s">
        <v>66</v>
      </c>
      <c r="F23">
        <v>2523</v>
      </c>
    </row>
    <row r="24" spans="1:13" x14ac:dyDescent="0.2">
      <c r="A24" t="s">
        <v>395</v>
      </c>
      <c r="B24">
        <v>2013</v>
      </c>
      <c r="C24">
        <v>4368</v>
      </c>
      <c r="D24" t="s">
        <v>405</v>
      </c>
      <c r="E24" t="s">
        <v>66</v>
      </c>
      <c r="F24">
        <v>4368</v>
      </c>
    </row>
    <row r="25" spans="1:13" x14ac:dyDescent="0.2">
      <c r="A25" t="s">
        <v>395</v>
      </c>
      <c r="B25">
        <v>2012</v>
      </c>
      <c r="C25">
        <v>6893</v>
      </c>
      <c r="D25" t="s">
        <v>405</v>
      </c>
      <c r="E25" t="s">
        <v>65</v>
      </c>
      <c r="F25">
        <v>6893</v>
      </c>
    </row>
    <row r="27" spans="1:13" x14ac:dyDescent="0.2">
      <c r="G27" s="79"/>
      <c r="H27" s="79"/>
      <c r="I27" s="79"/>
      <c r="J27" s="79"/>
      <c r="K27" s="79"/>
      <c r="L27" s="79"/>
      <c r="M27" s="79"/>
    </row>
    <row r="28" spans="1:13" x14ac:dyDescent="0.2">
      <c r="G28" s="79"/>
      <c r="H28" s="79"/>
      <c r="I28" s="79"/>
      <c r="J28" s="79"/>
      <c r="K28" s="79"/>
      <c r="L28" s="79"/>
      <c r="M28" s="79"/>
    </row>
    <row r="29" spans="1:13" x14ac:dyDescent="0.2">
      <c r="G29" s="79"/>
      <c r="H29" s="79"/>
      <c r="I29" s="79"/>
      <c r="J29" s="79"/>
      <c r="K29" s="79"/>
      <c r="L29" s="79"/>
      <c r="M29" s="79"/>
    </row>
    <row r="30" spans="1:13" x14ac:dyDescent="0.2">
      <c r="G30" s="79"/>
      <c r="H30" s="79"/>
      <c r="I30" s="79"/>
      <c r="J30" s="79"/>
      <c r="K30" s="79"/>
      <c r="L30" s="79"/>
      <c r="M30" s="79"/>
    </row>
    <row r="31" spans="1:13" x14ac:dyDescent="0.2">
      <c r="G31" s="79"/>
      <c r="H31" s="79"/>
      <c r="I31" s="80"/>
      <c r="J31" s="80"/>
      <c r="K31" s="80"/>
      <c r="L31" s="80"/>
      <c r="M31" s="80"/>
    </row>
    <row r="32" spans="1:13" x14ac:dyDescent="0.2">
      <c r="G32" s="79"/>
      <c r="H32" s="79"/>
      <c r="I32" s="80"/>
      <c r="J32" s="80"/>
      <c r="K32" s="80"/>
      <c r="L32" s="80"/>
      <c r="M32" s="80"/>
    </row>
    <row r="33" spans="7:13" x14ac:dyDescent="0.2">
      <c r="G33" s="79"/>
      <c r="H33" s="79"/>
      <c r="I33" s="80"/>
      <c r="J33" s="80"/>
      <c r="K33" s="80"/>
      <c r="L33" s="80"/>
      <c r="M33" s="80"/>
    </row>
    <row r="34" spans="7:13" x14ac:dyDescent="0.2">
      <c r="G34" s="79"/>
      <c r="H34" s="79"/>
      <c r="I34" s="80"/>
      <c r="J34" s="80"/>
      <c r="K34" s="80"/>
      <c r="L34" s="80"/>
      <c r="M34" s="80"/>
    </row>
    <row r="35" spans="7:13" x14ac:dyDescent="0.2">
      <c r="G35" s="79"/>
      <c r="H35" s="79"/>
      <c r="I35" s="80"/>
      <c r="J35" s="80"/>
      <c r="K35" s="80"/>
      <c r="L35" s="80"/>
      <c r="M35" s="80"/>
    </row>
    <row r="36" spans="7:13" x14ac:dyDescent="0.2">
      <c r="G36" s="79"/>
      <c r="H36" s="79"/>
      <c r="I36" s="80"/>
      <c r="J36" s="80"/>
      <c r="K36" s="80"/>
      <c r="L36" s="80"/>
      <c r="M36" s="80"/>
    </row>
    <row r="37" spans="7:13" x14ac:dyDescent="0.2">
      <c r="G37" s="79"/>
      <c r="H37" s="79"/>
      <c r="I37" s="80"/>
      <c r="J37" s="80"/>
      <c r="K37" s="80"/>
      <c r="L37" s="80"/>
      <c r="M37" s="80"/>
    </row>
    <row r="38" spans="7:13" x14ac:dyDescent="0.2">
      <c r="G38" s="79"/>
      <c r="H38" s="79"/>
      <c r="I38" s="80"/>
      <c r="J38" s="80"/>
      <c r="K38" s="80"/>
      <c r="L38" s="80"/>
      <c r="M38" s="80"/>
    </row>
    <row r="39" spans="7:13" x14ac:dyDescent="0.2">
      <c r="G39" s="79"/>
      <c r="H39" s="79"/>
      <c r="I39" s="80"/>
      <c r="J39" s="80"/>
      <c r="K39" s="80"/>
      <c r="L39" s="80"/>
      <c r="M39" s="80"/>
    </row>
    <row r="40" spans="7:13" x14ac:dyDescent="0.2">
      <c r="G40" s="79"/>
      <c r="H40" s="79"/>
      <c r="I40" s="80"/>
      <c r="J40" s="80"/>
      <c r="K40" s="80"/>
      <c r="L40" s="80"/>
      <c r="M40" s="80"/>
    </row>
    <row r="41" spans="7:13" x14ac:dyDescent="0.2">
      <c r="G41" s="79"/>
      <c r="H41" s="79"/>
      <c r="I41" s="80"/>
      <c r="J41" s="80"/>
      <c r="K41" s="80"/>
      <c r="L41" s="80"/>
      <c r="M41" s="80"/>
    </row>
    <row r="42" spans="7:13" x14ac:dyDescent="0.2">
      <c r="G42" s="79"/>
      <c r="H42" s="79"/>
      <c r="I42" s="80"/>
      <c r="J42" s="80"/>
      <c r="K42" s="80"/>
      <c r="L42" s="80"/>
      <c r="M42" s="80"/>
    </row>
    <row r="43" spans="7:13" x14ac:dyDescent="0.2">
      <c r="G43" s="79"/>
      <c r="H43" s="79"/>
      <c r="I43" s="80"/>
      <c r="J43" s="80"/>
      <c r="K43" s="80"/>
      <c r="L43" s="80"/>
      <c r="M43" s="80"/>
    </row>
    <row r="44" spans="7:13" x14ac:dyDescent="0.2">
      <c r="G44" s="79"/>
      <c r="H44" s="79"/>
      <c r="I44" s="80"/>
      <c r="J44" s="80"/>
      <c r="K44" s="80"/>
      <c r="L44" s="80"/>
      <c r="M44" s="80"/>
    </row>
    <row r="45" spans="7:13" x14ac:dyDescent="0.2">
      <c r="G45" s="79"/>
      <c r="H45" s="79"/>
      <c r="I45" s="80"/>
      <c r="J45" s="80"/>
      <c r="K45" s="80"/>
      <c r="L45" s="80"/>
      <c r="M45" s="80"/>
    </row>
    <row r="46" spans="7:13" x14ac:dyDescent="0.2">
      <c r="G46" s="79"/>
      <c r="H46" s="79"/>
      <c r="I46" s="80"/>
      <c r="J46" s="80"/>
      <c r="K46" s="80"/>
      <c r="L46" s="80"/>
      <c r="M46" s="80"/>
    </row>
    <row r="47" spans="7:13" x14ac:dyDescent="0.2">
      <c r="G47" s="79"/>
      <c r="H47" s="79"/>
      <c r="I47" s="80"/>
      <c r="J47" s="80"/>
      <c r="K47" s="80"/>
      <c r="L47" s="80"/>
      <c r="M47" s="80"/>
    </row>
    <row r="48" spans="7:13" x14ac:dyDescent="0.2">
      <c r="G48" s="79"/>
      <c r="H48" s="79"/>
      <c r="I48" s="80"/>
      <c r="J48" s="80"/>
      <c r="K48" s="80"/>
      <c r="L48" s="80"/>
      <c r="M48" s="80"/>
    </row>
    <row r="49" spans="7:13" x14ac:dyDescent="0.2">
      <c r="G49" s="79"/>
      <c r="H49" s="79"/>
      <c r="I49" s="80"/>
      <c r="J49" s="80"/>
      <c r="K49" s="80"/>
      <c r="L49" s="80"/>
      <c r="M49" s="80"/>
    </row>
    <row r="50" spans="7:13" x14ac:dyDescent="0.2">
      <c r="G50" s="79"/>
      <c r="H50" s="79"/>
      <c r="I50" s="80"/>
      <c r="J50" s="80"/>
      <c r="K50" s="80"/>
      <c r="L50" s="80"/>
      <c r="M50" s="80"/>
    </row>
    <row r="51" spans="7:13" x14ac:dyDescent="0.2">
      <c r="G51" s="79"/>
      <c r="H51" s="79"/>
      <c r="I51" s="79"/>
      <c r="J51" s="79"/>
      <c r="K51" s="79"/>
      <c r="L51" s="79"/>
      <c r="M51" s="7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A2"/>
  <sheetViews>
    <sheetView workbookViewId="0">
      <selection activeCell="D25" sqref="D25"/>
    </sheetView>
  </sheetViews>
  <sheetFormatPr defaultRowHeight="12.75" x14ac:dyDescent="0.2"/>
  <cols>
    <col min="1" max="1" width="31.5703125" customWidth="1"/>
  </cols>
  <sheetData>
    <row r="1" spans="1:1" ht="18" x14ac:dyDescent="0.25">
      <c r="A1" s="257" t="s">
        <v>348</v>
      </c>
    </row>
    <row r="2" spans="1:1" ht="13.5" thickBot="1" x14ac:dyDescent="0.25">
      <c r="A2" s="122">
        <v>65123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0" type="noConversion"/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tabColor indexed="26"/>
  </sheetPr>
  <dimension ref="A2:G16"/>
  <sheetViews>
    <sheetView workbookViewId="0">
      <selection activeCell="D25" sqref="D25"/>
    </sheetView>
  </sheetViews>
  <sheetFormatPr defaultRowHeight="12.75" x14ac:dyDescent="0.2"/>
  <cols>
    <col min="1" max="1" width="28.5703125" bestFit="1" customWidth="1"/>
    <col min="2" max="2" width="10.5703125" bestFit="1" customWidth="1"/>
    <col min="3" max="3" width="12" bestFit="1" customWidth="1"/>
    <col min="4" max="4" width="8.5703125" bestFit="1" customWidth="1"/>
    <col min="5" max="5" width="6.7109375" bestFit="1" customWidth="1"/>
    <col min="6" max="6" width="6.140625" bestFit="1" customWidth="1"/>
    <col min="7" max="7" width="7.140625" bestFit="1" customWidth="1"/>
  </cols>
  <sheetData>
    <row r="2" spans="1:7" ht="18" x14ac:dyDescent="0.25">
      <c r="A2" s="258"/>
      <c r="B2" s="258" t="s">
        <v>134</v>
      </c>
      <c r="C2" s="258" t="s">
        <v>135</v>
      </c>
      <c r="D2" s="258" t="s">
        <v>136</v>
      </c>
      <c r="E2" s="258" t="s">
        <v>137</v>
      </c>
      <c r="F2" s="258" t="s">
        <v>19</v>
      </c>
      <c r="G2" s="258" t="s">
        <v>138</v>
      </c>
    </row>
    <row r="3" spans="1:7" ht="18" x14ac:dyDescent="0.25">
      <c r="A3" s="258" t="s">
        <v>141</v>
      </c>
      <c r="B3" s="258"/>
      <c r="C3" s="258"/>
      <c r="D3" s="258"/>
      <c r="E3" s="258"/>
      <c r="F3" s="258"/>
      <c r="G3" s="258"/>
    </row>
    <row r="4" spans="1:7" ht="18" x14ac:dyDescent="0.25">
      <c r="A4" s="258" t="s">
        <v>140</v>
      </c>
      <c r="B4" s="258"/>
      <c r="C4" s="258"/>
      <c r="D4" s="258"/>
      <c r="E4" s="258"/>
      <c r="F4" s="258"/>
      <c r="G4" s="258"/>
    </row>
    <row r="5" spans="1:7" ht="18" x14ac:dyDescent="0.25">
      <c r="A5" s="258" t="s">
        <v>4</v>
      </c>
      <c r="B5" s="258"/>
      <c r="C5" s="258"/>
      <c r="D5" s="258"/>
      <c r="E5" s="258"/>
      <c r="F5" s="258"/>
      <c r="G5" s="258"/>
    </row>
    <row r="6" spans="1:7" ht="18" x14ac:dyDescent="0.25">
      <c r="A6" s="258"/>
      <c r="B6" s="258"/>
      <c r="C6" s="258"/>
      <c r="D6" s="258"/>
      <c r="E6" s="258"/>
      <c r="F6" s="258"/>
      <c r="G6" s="258"/>
    </row>
    <row r="7" spans="1:7" ht="18" x14ac:dyDescent="0.25">
      <c r="A7" s="258" t="s">
        <v>139</v>
      </c>
      <c r="B7" s="258"/>
      <c r="C7" s="258"/>
      <c r="D7" s="258"/>
      <c r="E7" s="258"/>
      <c r="F7" s="258"/>
      <c r="G7" s="258"/>
    </row>
    <row r="8" spans="1:7" ht="18" x14ac:dyDescent="0.25">
      <c r="A8" s="258" t="s">
        <v>142</v>
      </c>
      <c r="B8" s="258"/>
      <c r="C8" s="258"/>
      <c r="D8" s="258"/>
      <c r="E8" s="258"/>
      <c r="F8" s="258"/>
      <c r="G8" s="258"/>
    </row>
    <row r="9" spans="1:7" ht="18" x14ac:dyDescent="0.25">
      <c r="A9" s="258" t="s">
        <v>59</v>
      </c>
      <c r="B9" s="258"/>
      <c r="C9" s="258"/>
      <c r="D9" s="258"/>
      <c r="E9" s="258"/>
      <c r="F9" s="258"/>
      <c r="G9" s="258"/>
    </row>
    <row r="10" spans="1:7" ht="18" x14ac:dyDescent="0.25">
      <c r="A10" s="258"/>
      <c r="B10" s="258"/>
      <c r="C10" s="258"/>
      <c r="D10" s="258"/>
      <c r="E10" s="258"/>
      <c r="F10" s="258"/>
      <c r="G10" s="258"/>
    </row>
    <row r="11" spans="1:7" ht="18" x14ac:dyDescent="0.25">
      <c r="A11" s="309" t="s">
        <v>347</v>
      </c>
      <c r="B11" s="258"/>
      <c r="C11" s="258"/>
      <c r="D11" s="258"/>
      <c r="E11" s="258"/>
      <c r="F11" s="258"/>
      <c r="G11" s="258"/>
    </row>
    <row r="12" spans="1:7" ht="18" x14ac:dyDescent="0.25">
      <c r="A12" s="309"/>
      <c r="B12" s="258"/>
      <c r="C12" s="258"/>
      <c r="D12" s="258"/>
      <c r="E12" s="258"/>
      <c r="F12" s="258"/>
      <c r="G12" s="258"/>
    </row>
    <row r="13" spans="1:7" ht="18" x14ac:dyDescent="0.25">
      <c r="A13" s="309"/>
      <c r="B13" s="258"/>
      <c r="C13" s="258"/>
      <c r="D13" s="258"/>
      <c r="E13" s="258"/>
      <c r="F13" s="258"/>
      <c r="G13" s="258"/>
    </row>
    <row r="14" spans="1:7" ht="18" x14ac:dyDescent="0.25">
      <c r="A14" s="309"/>
      <c r="B14" s="258"/>
      <c r="C14" s="258"/>
      <c r="D14" s="258"/>
      <c r="E14" s="258"/>
      <c r="F14" s="258"/>
      <c r="G14" s="258"/>
    </row>
    <row r="15" spans="1:7" ht="18" x14ac:dyDescent="0.25">
      <c r="A15" s="309"/>
      <c r="B15" s="258"/>
      <c r="C15" s="258"/>
      <c r="D15" s="258"/>
      <c r="E15" s="258"/>
      <c r="F15" s="258"/>
      <c r="G15" s="258"/>
    </row>
    <row r="16" spans="1:7" ht="18" x14ac:dyDescent="0.25">
      <c r="A16" s="309"/>
      <c r="B16" s="258"/>
      <c r="C16" s="258"/>
      <c r="D16" s="258"/>
      <c r="E16" s="258"/>
      <c r="F16" s="258"/>
      <c r="G16" s="258"/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1">
    <mergeCell ref="A11:A16"/>
  </mergeCells>
  <phoneticPr fontId="4" type="noConversion"/>
  <pageMargins left="0.75" right="0.75" top="1" bottom="1" header="0.5" footer="0.5"/>
  <pageSetup orientation="portrait" r:id="rId3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A2"/>
  <sheetViews>
    <sheetView workbookViewId="0">
      <selection activeCell="D25" sqref="D25"/>
    </sheetView>
  </sheetViews>
  <sheetFormatPr defaultRowHeight="12.75" x14ac:dyDescent="0.2"/>
  <cols>
    <col min="1" max="1" width="30.140625" customWidth="1"/>
  </cols>
  <sheetData>
    <row r="1" spans="1:1" ht="18" x14ac:dyDescent="0.25">
      <c r="A1" s="257" t="s">
        <v>346</v>
      </c>
    </row>
    <row r="2" spans="1:1" ht="13.5" thickBot="1" x14ac:dyDescent="0.25">
      <c r="A2" s="122">
        <v>4989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A2"/>
  <sheetViews>
    <sheetView workbookViewId="0">
      <selection activeCell="D25" sqref="D25"/>
    </sheetView>
  </sheetViews>
  <sheetFormatPr defaultRowHeight="12.75" x14ac:dyDescent="0.2"/>
  <cols>
    <col min="1" max="1" width="35.28515625" customWidth="1"/>
  </cols>
  <sheetData>
    <row r="1" spans="1:1" ht="18" x14ac:dyDescent="0.25">
      <c r="A1" s="256" t="s">
        <v>345</v>
      </c>
    </row>
    <row r="2" spans="1:1" ht="13.5" thickBot="1" x14ac:dyDescent="0.25">
      <c r="A2" s="122">
        <v>12889</v>
      </c>
    </row>
  </sheetData>
  <customSheetViews>
    <customSheetView guid="{2EAD168D-A49E-4F5C-9970-5D520AF78882}">
      <selection activeCell="D25" sqref="D25"/>
      <pageMargins left="0.75" right="0.75" top="1" bottom="1" header="0.5" footer="0.5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headerFooter alignWithMargins="0"/>
    </customSheetView>
  </customSheetViews>
  <phoneticPr fontId="4" type="noConversion"/>
  <pageMargins left="0.75" right="0.75" top="1" bottom="1" header="0.5" footer="0.5"/>
  <headerFooter alignWithMargins="0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/>
  <dimension ref="A1:O138"/>
  <sheetViews>
    <sheetView zoomScaleNormal="75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5" sqref="D25"/>
    </sheetView>
  </sheetViews>
  <sheetFormatPr defaultRowHeight="12.75" x14ac:dyDescent="0.2"/>
  <cols>
    <col min="1" max="1" width="11.85546875" customWidth="1"/>
    <col min="2" max="2" width="10.7109375" customWidth="1"/>
    <col min="3" max="3" width="9.7109375" bestFit="1" customWidth="1"/>
    <col min="4" max="4" width="9.85546875" customWidth="1"/>
    <col min="5" max="6" width="9.85546875" bestFit="1" customWidth="1"/>
    <col min="7" max="7" width="10" customWidth="1"/>
    <col min="8" max="8" width="9.85546875" bestFit="1" customWidth="1"/>
    <col min="9" max="9" width="10.140625" bestFit="1" customWidth="1"/>
    <col min="10" max="10" width="12.140625" bestFit="1" customWidth="1"/>
    <col min="11" max="12" width="10.7109375" bestFit="1" customWidth="1"/>
    <col min="13" max="13" width="9.85546875" bestFit="1" customWidth="1"/>
    <col min="14" max="14" width="12.140625" bestFit="1" customWidth="1"/>
    <col min="15" max="15" width="17.140625" bestFit="1" customWidth="1"/>
  </cols>
  <sheetData>
    <row r="1" spans="1:15" s="1" customFormat="1" ht="18.75" customHeight="1" x14ac:dyDescent="0.2">
      <c r="A1" s="344" t="s">
        <v>226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s="1" customFormat="1" ht="15.75" customHeight="1" x14ac:dyDescent="0.2">
      <c r="A2" s="345" t="s">
        <v>227</v>
      </c>
      <c r="B2" s="345"/>
      <c r="C2" s="345"/>
      <c r="D2" s="345"/>
      <c r="E2" s="345"/>
      <c r="F2" s="345"/>
      <c r="G2" s="345"/>
      <c r="H2" s="345"/>
      <c r="I2" s="345"/>
      <c r="J2" s="345"/>
      <c r="K2" s="345"/>
      <c r="L2" s="345"/>
      <c r="M2" s="345"/>
      <c r="N2" s="345"/>
      <c r="O2" s="345"/>
    </row>
    <row r="3" spans="1:15" s="1" customFormat="1" ht="16.5" customHeight="1" thickBot="1" x14ac:dyDescent="0.25">
      <c r="A3" s="346" t="s">
        <v>228</v>
      </c>
      <c r="B3" s="346"/>
      <c r="C3" s="346"/>
      <c r="D3" s="346"/>
      <c r="E3" s="346"/>
      <c r="F3" s="346"/>
      <c r="G3" s="346"/>
      <c r="H3" s="346"/>
      <c r="I3" s="346"/>
      <c r="J3" s="346"/>
      <c r="K3" s="346"/>
      <c r="L3" s="346"/>
      <c r="M3" s="346"/>
      <c r="N3" s="346"/>
      <c r="O3" s="347"/>
    </row>
    <row r="4" spans="1:15" s="230" customFormat="1" ht="65.25" thickTop="1" thickBot="1" x14ac:dyDescent="0.25">
      <c r="A4" s="225" t="s">
        <v>229</v>
      </c>
      <c r="B4" s="226" t="s">
        <v>230</v>
      </c>
      <c r="C4" s="226" t="s">
        <v>231</v>
      </c>
      <c r="D4" s="226" t="s">
        <v>232</v>
      </c>
      <c r="E4" s="226" t="s">
        <v>233</v>
      </c>
      <c r="F4" s="226" t="s">
        <v>234</v>
      </c>
      <c r="G4" s="226" t="s">
        <v>235</v>
      </c>
      <c r="H4" s="226" t="s">
        <v>236</v>
      </c>
      <c r="I4" s="226" t="s">
        <v>237</v>
      </c>
      <c r="J4" s="227" t="s">
        <v>238</v>
      </c>
      <c r="K4" s="226" t="s">
        <v>239</v>
      </c>
      <c r="L4" s="228" t="s">
        <v>240</v>
      </c>
      <c r="M4" s="226" t="s">
        <v>241</v>
      </c>
      <c r="N4" s="226" t="s">
        <v>242</v>
      </c>
      <c r="O4" s="229" t="s">
        <v>243</v>
      </c>
    </row>
    <row r="5" spans="1:15" s="235" customFormat="1" ht="26.25" thickTop="1" x14ac:dyDescent="0.2">
      <c r="A5" s="348" t="s">
        <v>244</v>
      </c>
      <c r="B5" s="231" t="s">
        <v>245</v>
      </c>
      <c r="C5" s="355">
        <v>38825</v>
      </c>
      <c r="D5" s="232">
        <v>1</v>
      </c>
      <c r="E5" s="232">
        <v>3</v>
      </c>
      <c r="F5" s="232">
        <v>4</v>
      </c>
      <c r="G5" s="232">
        <v>6</v>
      </c>
      <c r="H5" s="232">
        <v>6</v>
      </c>
      <c r="I5" s="232">
        <v>3</v>
      </c>
      <c r="J5" s="233">
        <f>SUM(D5,E5,F5,G5,H5,I5)</f>
        <v>23</v>
      </c>
      <c r="K5" s="234">
        <v>1</v>
      </c>
      <c r="L5" s="234">
        <v>6</v>
      </c>
      <c r="M5" s="234">
        <v>7</v>
      </c>
      <c r="N5" s="357" t="s">
        <v>246</v>
      </c>
      <c r="O5" s="325"/>
    </row>
    <row r="6" spans="1:15" s="235" customFormat="1" ht="26.25" thickBot="1" x14ac:dyDescent="0.25">
      <c r="A6" s="349"/>
      <c r="B6" s="236" t="s">
        <v>247</v>
      </c>
      <c r="C6" s="356"/>
      <c r="D6" s="237">
        <v>38826</v>
      </c>
      <c r="E6" s="237">
        <v>38831</v>
      </c>
      <c r="F6" s="237">
        <v>38835</v>
      </c>
      <c r="G6" s="237">
        <v>38845</v>
      </c>
      <c r="H6" s="237">
        <v>38853</v>
      </c>
      <c r="I6" s="237">
        <v>38859</v>
      </c>
      <c r="J6" s="238">
        <v>38874</v>
      </c>
      <c r="K6" s="239">
        <v>38875</v>
      </c>
      <c r="L6" s="239">
        <v>38883</v>
      </c>
      <c r="M6" s="239">
        <v>38894</v>
      </c>
      <c r="N6" s="358"/>
      <c r="O6" s="350"/>
    </row>
    <row r="7" spans="1:15" s="235" customFormat="1" ht="26.25" customHeight="1" thickTop="1" x14ac:dyDescent="0.2">
      <c r="A7" s="351" t="s">
        <v>248</v>
      </c>
      <c r="B7" s="240" t="s">
        <v>249</v>
      </c>
      <c r="C7" s="312">
        <v>38833</v>
      </c>
      <c r="D7" s="241">
        <v>3</v>
      </c>
      <c r="E7" s="241">
        <v>42</v>
      </c>
      <c r="F7" s="241">
        <v>0</v>
      </c>
      <c r="G7" s="241">
        <v>0</v>
      </c>
      <c r="H7" s="241">
        <v>0</v>
      </c>
      <c r="I7" s="241">
        <v>10</v>
      </c>
      <c r="J7" s="233">
        <f>SUM(D7,E7,F7,G7,H7,I7)</f>
        <v>55</v>
      </c>
      <c r="K7" s="242">
        <v>1</v>
      </c>
      <c r="L7" s="242">
        <v>0</v>
      </c>
      <c r="M7" s="242">
        <v>17</v>
      </c>
      <c r="N7" s="353" t="s">
        <v>250</v>
      </c>
      <c r="O7" s="325" t="s">
        <v>401</v>
      </c>
    </row>
    <row r="8" spans="1:15" s="235" customFormat="1" ht="26.25" thickBot="1" x14ac:dyDescent="0.25">
      <c r="A8" s="352"/>
      <c r="B8" s="243" t="s">
        <v>247</v>
      </c>
      <c r="C8" s="313"/>
      <c r="D8" s="244">
        <v>38839</v>
      </c>
      <c r="E8" s="244">
        <v>38530</v>
      </c>
      <c r="F8" s="244">
        <v>38901</v>
      </c>
      <c r="G8" s="244" t="s">
        <v>251</v>
      </c>
      <c r="H8" s="244">
        <v>38838</v>
      </c>
      <c r="I8" s="244">
        <v>38852</v>
      </c>
      <c r="J8" s="245">
        <v>38868</v>
      </c>
      <c r="K8" s="244">
        <v>38869</v>
      </c>
      <c r="L8" s="244" t="s">
        <v>251</v>
      </c>
      <c r="M8" s="244">
        <v>38894</v>
      </c>
      <c r="N8" s="354"/>
      <c r="O8" s="326"/>
    </row>
    <row r="9" spans="1:15" s="235" customFormat="1" ht="27" customHeight="1" thickTop="1" x14ac:dyDescent="0.2">
      <c r="A9" s="310" t="s">
        <v>252</v>
      </c>
      <c r="B9" s="246" t="s">
        <v>253</v>
      </c>
      <c r="C9" s="312">
        <v>38911</v>
      </c>
      <c r="D9" s="232">
        <v>0</v>
      </c>
      <c r="E9" s="232">
        <v>0</v>
      </c>
      <c r="F9" s="232">
        <v>0</v>
      </c>
      <c r="G9" s="232">
        <v>0</v>
      </c>
      <c r="H9" s="232">
        <v>86</v>
      </c>
      <c r="I9" s="232">
        <v>74</v>
      </c>
      <c r="J9" s="233">
        <f>SUM(D9,E9,F9,G9,H9,I9)</f>
        <v>160</v>
      </c>
      <c r="K9" s="234">
        <v>2</v>
      </c>
      <c r="L9" s="234">
        <v>8</v>
      </c>
      <c r="M9" s="234">
        <v>0</v>
      </c>
      <c r="N9" s="314" t="s">
        <v>254</v>
      </c>
      <c r="O9" s="325"/>
    </row>
    <row r="10" spans="1:15" s="235" customFormat="1" ht="26.25" customHeight="1" thickBot="1" x14ac:dyDescent="0.25">
      <c r="A10" s="320"/>
      <c r="B10" s="243" t="s">
        <v>255</v>
      </c>
      <c r="C10" s="319"/>
      <c r="D10" s="247">
        <v>38579</v>
      </c>
      <c r="E10" s="247">
        <v>38579</v>
      </c>
      <c r="F10" s="247" t="s">
        <v>256</v>
      </c>
      <c r="G10" s="247" t="s">
        <v>251</v>
      </c>
      <c r="H10" s="247">
        <v>38699</v>
      </c>
      <c r="I10" s="247">
        <v>38799</v>
      </c>
      <c r="J10" s="248">
        <v>38868</v>
      </c>
      <c r="K10" s="247">
        <v>38870</v>
      </c>
      <c r="L10" s="247">
        <v>38882</v>
      </c>
      <c r="M10" s="247">
        <v>38882</v>
      </c>
      <c r="N10" s="315"/>
      <c r="O10" s="350"/>
    </row>
    <row r="11" spans="1:15" s="235" customFormat="1" ht="26.25" thickTop="1" x14ac:dyDescent="0.2">
      <c r="A11" s="310" t="s">
        <v>257</v>
      </c>
      <c r="B11" s="246" t="s">
        <v>249</v>
      </c>
      <c r="C11" s="317">
        <v>38833</v>
      </c>
      <c r="D11" s="232">
        <v>3</v>
      </c>
      <c r="E11" s="232">
        <v>42</v>
      </c>
      <c r="F11" s="232">
        <v>3</v>
      </c>
      <c r="G11" s="232">
        <v>0</v>
      </c>
      <c r="H11" s="232">
        <v>0</v>
      </c>
      <c r="I11" s="232">
        <v>10</v>
      </c>
      <c r="J11" s="233">
        <f>SUM(D11,E11,F11,G11,H11,I11)</f>
        <v>58</v>
      </c>
      <c r="K11" s="234">
        <v>2</v>
      </c>
      <c r="L11" s="234">
        <v>8</v>
      </c>
      <c r="M11" s="234">
        <v>8</v>
      </c>
      <c r="N11" s="314" t="s">
        <v>258</v>
      </c>
      <c r="O11" s="329" t="s">
        <v>401</v>
      </c>
    </row>
    <row r="12" spans="1:15" s="235" customFormat="1" ht="26.25" thickBot="1" x14ac:dyDescent="0.25">
      <c r="A12" s="320"/>
      <c r="B12" s="249" t="s">
        <v>247</v>
      </c>
      <c r="C12" s="318"/>
      <c r="D12" s="247">
        <v>38839</v>
      </c>
      <c r="E12" s="247">
        <v>38895</v>
      </c>
      <c r="F12" s="247">
        <v>38901</v>
      </c>
      <c r="G12" s="247" t="s">
        <v>251</v>
      </c>
      <c r="H12" s="247">
        <v>38838</v>
      </c>
      <c r="I12" s="247">
        <v>38852</v>
      </c>
      <c r="J12" s="248">
        <v>38868</v>
      </c>
      <c r="K12" s="247">
        <v>38870</v>
      </c>
      <c r="L12" s="247">
        <v>38882</v>
      </c>
      <c r="M12" s="247">
        <v>38894</v>
      </c>
      <c r="N12" s="315"/>
      <c r="O12" s="332"/>
    </row>
    <row r="13" spans="1:15" s="235" customFormat="1" ht="26.25" thickTop="1" x14ac:dyDescent="0.2">
      <c r="A13" s="310" t="s">
        <v>259</v>
      </c>
      <c r="B13" s="246" t="s">
        <v>260</v>
      </c>
      <c r="C13" s="312">
        <v>38889</v>
      </c>
      <c r="D13" s="232">
        <v>0</v>
      </c>
      <c r="E13" s="232">
        <v>0</v>
      </c>
      <c r="F13" s="232">
        <v>0</v>
      </c>
      <c r="G13" s="232">
        <v>0</v>
      </c>
      <c r="H13" s="232">
        <v>0</v>
      </c>
      <c r="I13" s="232">
        <v>0</v>
      </c>
      <c r="J13" s="233">
        <f>SUM(D13,E13,F13,G13,H13,I13)</f>
        <v>0</v>
      </c>
      <c r="K13" s="234">
        <v>2</v>
      </c>
      <c r="L13" s="234">
        <v>0</v>
      </c>
      <c r="M13" s="234">
        <v>4</v>
      </c>
      <c r="N13" s="314" t="s">
        <v>261</v>
      </c>
      <c r="O13" s="329" t="s">
        <v>262</v>
      </c>
    </row>
    <row r="14" spans="1:15" s="235" customFormat="1" ht="24.95" customHeight="1" thickBot="1" x14ac:dyDescent="0.25">
      <c r="A14" s="311"/>
      <c r="B14" s="236" t="s">
        <v>263</v>
      </c>
      <c r="C14" s="313"/>
      <c r="D14" s="237">
        <v>38889</v>
      </c>
      <c r="E14" s="237">
        <v>38889</v>
      </c>
      <c r="F14" s="237">
        <v>38889</v>
      </c>
      <c r="G14" s="237" t="s">
        <v>251</v>
      </c>
      <c r="H14" s="237" t="s">
        <v>251</v>
      </c>
      <c r="I14" s="237" t="s">
        <v>251</v>
      </c>
      <c r="J14" s="238">
        <v>38876</v>
      </c>
      <c r="K14" s="237">
        <v>38880</v>
      </c>
      <c r="L14" s="237" t="s">
        <v>251</v>
      </c>
      <c r="M14" s="237" t="s">
        <v>264</v>
      </c>
      <c r="N14" s="316"/>
      <c r="O14" s="330"/>
    </row>
    <row r="15" spans="1:15" s="235" customFormat="1" ht="25.5" customHeight="1" thickTop="1" x14ac:dyDescent="0.2">
      <c r="A15" s="338" t="s">
        <v>265</v>
      </c>
      <c r="B15" s="251" t="s">
        <v>266</v>
      </c>
      <c r="C15" s="340">
        <v>38726</v>
      </c>
      <c r="D15" s="246">
        <v>0</v>
      </c>
      <c r="E15" s="246">
        <v>0</v>
      </c>
      <c r="F15" s="246">
        <v>13</v>
      </c>
      <c r="G15" s="246">
        <v>0</v>
      </c>
      <c r="H15" s="246">
        <v>1</v>
      </c>
      <c r="I15" s="246">
        <v>15</v>
      </c>
      <c r="J15" s="233">
        <f>SUM(D15,E15,F15,G15,H15,I15)</f>
        <v>29</v>
      </c>
      <c r="K15" s="251">
        <v>6</v>
      </c>
      <c r="L15" s="251">
        <v>8</v>
      </c>
      <c r="M15" s="251">
        <v>3</v>
      </c>
      <c r="N15" s="342" t="s">
        <v>267</v>
      </c>
      <c r="O15" s="329" t="s">
        <v>262</v>
      </c>
    </row>
    <row r="16" spans="1:15" s="235" customFormat="1" ht="26.25" customHeight="1" thickBot="1" x14ac:dyDescent="0.25">
      <c r="A16" s="339"/>
      <c r="B16" s="236" t="s">
        <v>263</v>
      </c>
      <c r="C16" s="341"/>
      <c r="D16" s="237">
        <v>38726</v>
      </c>
      <c r="E16" s="237">
        <v>38726</v>
      </c>
      <c r="F16" s="237">
        <v>38744</v>
      </c>
      <c r="G16" s="237" t="s">
        <v>251</v>
      </c>
      <c r="H16" s="237">
        <v>38747</v>
      </c>
      <c r="I16" s="237">
        <v>38769</v>
      </c>
      <c r="J16" s="238">
        <v>38862</v>
      </c>
      <c r="K16" s="239">
        <v>38870</v>
      </c>
      <c r="L16" s="239">
        <v>38881</v>
      </c>
      <c r="M16" s="239">
        <v>38884</v>
      </c>
      <c r="N16" s="343"/>
      <c r="O16" s="330"/>
    </row>
    <row r="17" spans="1:15" s="235" customFormat="1" ht="24.75" customHeight="1" thickTop="1" x14ac:dyDescent="0.2">
      <c r="A17" s="310" t="s">
        <v>268</v>
      </c>
      <c r="B17" s="246" t="s">
        <v>253</v>
      </c>
      <c r="C17" s="317">
        <v>38806</v>
      </c>
      <c r="D17" s="232">
        <v>2</v>
      </c>
      <c r="E17" s="232">
        <v>5</v>
      </c>
      <c r="F17" s="232">
        <v>4</v>
      </c>
      <c r="G17" s="232">
        <v>0</v>
      </c>
      <c r="H17" s="232">
        <v>0</v>
      </c>
      <c r="I17" s="232">
        <v>5</v>
      </c>
      <c r="J17" s="233">
        <f>SUM(D17,E17,F17,G17,H17,I17)</f>
        <v>16</v>
      </c>
      <c r="K17" s="234">
        <v>2</v>
      </c>
      <c r="L17" s="234">
        <v>5</v>
      </c>
      <c r="M17" s="234">
        <v>4</v>
      </c>
      <c r="N17" s="314" t="s">
        <v>269</v>
      </c>
      <c r="O17" s="329"/>
    </row>
    <row r="18" spans="1:15" s="235" customFormat="1" ht="25.5" customHeight="1" thickBot="1" x14ac:dyDescent="0.25">
      <c r="A18" s="311"/>
      <c r="B18" s="236" t="s">
        <v>255</v>
      </c>
      <c r="C18" s="333"/>
      <c r="D18" s="237">
        <v>38810</v>
      </c>
      <c r="E18" s="237">
        <v>38817</v>
      </c>
      <c r="F18" s="237">
        <v>38821</v>
      </c>
      <c r="G18" s="237" t="s">
        <v>251</v>
      </c>
      <c r="H18" s="237">
        <v>38840</v>
      </c>
      <c r="I18" s="237">
        <v>38847</v>
      </c>
      <c r="J18" s="238">
        <v>38870</v>
      </c>
      <c r="K18" s="237">
        <v>38874</v>
      </c>
      <c r="L18" s="237">
        <v>38881</v>
      </c>
      <c r="M18" s="237">
        <v>38887</v>
      </c>
      <c r="N18" s="316"/>
      <c r="O18" s="330"/>
    </row>
    <row r="19" spans="1:15" s="235" customFormat="1" ht="13.5" thickTop="1" x14ac:dyDescent="0.2">
      <c r="A19" s="310" t="s">
        <v>270</v>
      </c>
      <c r="B19" s="246" t="s">
        <v>253</v>
      </c>
      <c r="C19" s="317">
        <v>38813</v>
      </c>
      <c r="D19" s="232">
        <v>1</v>
      </c>
      <c r="E19" s="232">
        <v>1</v>
      </c>
      <c r="F19" s="232">
        <v>9</v>
      </c>
      <c r="G19" s="232">
        <v>0</v>
      </c>
      <c r="H19" s="232">
        <v>2</v>
      </c>
      <c r="I19" s="232">
        <v>17</v>
      </c>
      <c r="J19" s="233">
        <f>SUM(D19,E19,F19,G19,H19,I19)</f>
        <v>30</v>
      </c>
      <c r="K19" s="234">
        <v>6</v>
      </c>
      <c r="L19" s="234">
        <v>7</v>
      </c>
      <c r="M19" s="234">
        <v>3</v>
      </c>
      <c r="N19" s="314" t="s">
        <v>271</v>
      </c>
      <c r="O19" s="329"/>
    </row>
    <row r="20" spans="1:15" s="235" customFormat="1" ht="26.25" thickBot="1" x14ac:dyDescent="0.25">
      <c r="A20" s="320"/>
      <c r="B20" s="249" t="s">
        <v>255</v>
      </c>
      <c r="C20" s="318"/>
      <c r="D20" s="247">
        <v>38814</v>
      </c>
      <c r="E20" s="247">
        <v>38817</v>
      </c>
      <c r="F20" s="247">
        <v>38828</v>
      </c>
      <c r="G20" s="247" t="s">
        <v>251</v>
      </c>
      <c r="H20" s="247">
        <v>38832</v>
      </c>
      <c r="I20" s="247">
        <v>38855</v>
      </c>
      <c r="J20" s="248">
        <v>38862</v>
      </c>
      <c r="K20" s="247">
        <v>38870</v>
      </c>
      <c r="L20" s="247">
        <v>38881</v>
      </c>
      <c r="M20" s="247">
        <v>38884</v>
      </c>
      <c r="N20" s="315"/>
      <c r="O20" s="332"/>
    </row>
    <row r="21" spans="1:15" s="235" customFormat="1" ht="13.5" thickTop="1" x14ac:dyDescent="0.2">
      <c r="A21" s="310" t="s">
        <v>272</v>
      </c>
      <c r="B21" s="246" t="s">
        <v>273</v>
      </c>
      <c r="C21" s="312" t="s">
        <v>274</v>
      </c>
      <c r="D21" s="232">
        <v>0</v>
      </c>
      <c r="E21" s="232">
        <v>0</v>
      </c>
      <c r="F21" s="232">
        <v>13</v>
      </c>
      <c r="G21" s="232">
        <v>0</v>
      </c>
      <c r="H21" s="232">
        <v>3</v>
      </c>
      <c r="I21" s="232">
        <v>29</v>
      </c>
      <c r="J21" s="233">
        <f>SUM(D21,E21,F21,G21,H21,I21)</f>
        <v>45</v>
      </c>
      <c r="K21" s="234">
        <v>4</v>
      </c>
      <c r="L21" s="234">
        <v>0</v>
      </c>
      <c r="M21" s="234">
        <v>0</v>
      </c>
      <c r="N21" s="314" t="s">
        <v>275</v>
      </c>
      <c r="O21" s="325"/>
    </row>
    <row r="22" spans="1:15" s="235" customFormat="1" ht="26.25" thickBot="1" x14ac:dyDescent="0.25">
      <c r="A22" s="311"/>
      <c r="B22" s="236" t="s">
        <v>255</v>
      </c>
      <c r="C22" s="313"/>
      <c r="D22" s="237">
        <v>38789</v>
      </c>
      <c r="E22" s="237">
        <v>38789</v>
      </c>
      <c r="F22" s="237">
        <v>38807</v>
      </c>
      <c r="G22" s="237" t="s">
        <v>251</v>
      </c>
      <c r="H22" s="237">
        <v>38812</v>
      </c>
      <c r="I22" s="237">
        <v>38852</v>
      </c>
      <c r="J22" s="238">
        <v>38863</v>
      </c>
      <c r="K22" s="237">
        <v>38870</v>
      </c>
      <c r="L22" s="237" t="s">
        <v>251</v>
      </c>
      <c r="M22" s="237" t="s">
        <v>276</v>
      </c>
      <c r="N22" s="316"/>
      <c r="O22" s="326"/>
    </row>
    <row r="23" spans="1:15" s="235" customFormat="1" ht="13.5" thickTop="1" x14ac:dyDescent="0.2">
      <c r="A23" s="310" t="s">
        <v>277</v>
      </c>
      <c r="B23" s="246" t="s">
        <v>278</v>
      </c>
      <c r="C23" s="312">
        <v>38546</v>
      </c>
      <c r="D23" s="232">
        <v>24</v>
      </c>
      <c r="E23" s="232">
        <v>0</v>
      </c>
      <c r="F23" s="232">
        <v>0</v>
      </c>
      <c r="G23" s="232">
        <v>0</v>
      </c>
      <c r="H23" s="232">
        <v>90</v>
      </c>
      <c r="I23" s="232">
        <v>33</v>
      </c>
      <c r="J23" s="233">
        <f>SUM(D23,E23,F23,G23,H23,I23)</f>
        <v>147</v>
      </c>
      <c r="K23" s="234">
        <v>1</v>
      </c>
      <c r="L23" s="234">
        <v>0</v>
      </c>
      <c r="M23" s="234">
        <v>5</v>
      </c>
      <c r="N23" s="314" t="s">
        <v>279</v>
      </c>
      <c r="O23" s="325"/>
    </row>
    <row r="24" spans="1:15" s="235" customFormat="1" ht="26.25" thickBot="1" x14ac:dyDescent="0.25">
      <c r="A24" s="311"/>
      <c r="B24" s="236" t="s">
        <v>255</v>
      </c>
      <c r="C24" s="313"/>
      <c r="D24" s="237">
        <v>38579</v>
      </c>
      <c r="E24" s="237">
        <v>38579</v>
      </c>
      <c r="F24" s="237" t="s">
        <v>256</v>
      </c>
      <c r="G24" s="237" t="s">
        <v>251</v>
      </c>
      <c r="H24" s="237">
        <v>38705</v>
      </c>
      <c r="I24" s="237">
        <v>38749</v>
      </c>
      <c r="J24" s="238">
        <v>38876</v>
      </c>
      <c r="K24" s="237">
        <v>38877</v>
      </c>
      <c r="L24" s="237" t="s">
        <v>251</v>
      </c>
      <c r="M24" s="237" t="s">
        <v>264</v>
      </c>
      <c r="N24" s="316"/>
      <c r="O24" s="326"/>
    </row>
    <row r="25" spans="1:15" s="235" customFormat="1" ht="39" thickTop="1" x14ac:dyDescent="0.2">
      <c r="A25" s="338" t="s">
        <v>280</v>
      </c>
      <c r="B25" s="251" t="s">
        <v>281</v>
      </c>
      <c r="C25" s="340">
        <v>38797</v>
      </c>
      <c r="D25" s="232">
        <v>3</v>
      </c>
      <c r="E25" s="232">
        <v>0</v>
      </c>
      <c r="F25" s="232">
        <v>8</v>
      </c>
      <c r="G25" s="232">
        <v>0</v>
      </c>
      <c r="H25" s="232">
        <v>3</v>
      </c>
      <c r="I25" s="232">
        <v>10</v>
      </c>
      <c r="J25" s="233">
        <f>SUM(D25,E25,F25,G25,H25,I25)</f>
        <v>24</v>
      </c>
      <c r="K25" s="234">
        <v>3</v>
      </c>
      <c r="L25" s="234">
        <v>12</v>
      </c>
      <c r="M25" s="234">
        <v>11</v>
      </c>
      <c r="N25" s="342" t="s">
        <v>282</v>
      </c>
      <c r="O25" s="329"/>
    </row>
    <row r="26" spans="1:15" s="235" customFormat="1" ht="26.25" thickBot="1" x14ac:dyDescent="0.25">
      <c r="A26" s="339"/>
      <c r="B26" s="236" t="s">
        <v>283</v>
      </c>
      <c r="C26" s="341"/>
      <c r="D26" s="237">
        <v>38800</v>
      </c>
      <c r="E26" s="252">
        <v>38800</v>
      </c>
      <c r="F26" s="237">
        <v>38814</v>
      </c>
      <c r="G26" s="252" t="s">
        <v>251</v>
      </c>
      <c r="H26" s="237">
        <v>38819</v>
      </c>
      <c r="I26" s="237">
        <v>38833</v>
      </c>
      <c r="J26" s="238">
        <v>38848</v>
      </c>
      <c r="K26" s="239">
        <v>38853</v>
      </c>
      <c r="L26" s="239">
        <v>38870</v>
      </c>
      <c r="M26" s="239">
        <v>38887</v>
      </c>
      <c r="N26" s="343"/>
      <c r="O26" s="330"/>
    </row>
    <row r="27" spans="1:15" s="235" customFormat="1" ht="26.25" thickTop="1" x14ac:dyDescent="0.2">
      <c r="A27" s="310" t="s">
        <v>284</v>
      </c>
      <c r="B27" s="246" t="s">
        <v>285</v>
      </c>
      <c r="C27" s="317">
        <v>38677</v>
      </c>
      <c r="D27" s="232">
        <v>5</v>
      </c>
      <c r="E27" s="232">
        <v>8</v>
      </c>
      <c r="F27" s="232">
        <v>9</v>
      </c>
      <c r="G27" s="232">
        <v>37</v>
      </c>
      <c r="H27" s="232">
        <v>2</v>
      </c>
      <c r="I27" s="232">
        <v>22</v>
      </c>
      <c r="J27" s="233">
        <f>SUM(D27,E27,F27,G27,H27,I27)</f>
        <v>83</v>
      </c>
      <c r="K27" s="234">
        <v>4</v>
      </c>
      <c r="L27" s="234">
        <v>17</v>
      </c>
      <c r="M27" s="234">
        <v>8</v>
      </c>
      <c r="N27" s="314" t="s">
        <v>286</v>
      </c>
      <c r="O27" s="329" t="s">
        <v>287</v>
      </c>
    </row>
    <row r="28" spans="1:15" s="235" customFormat="1" ht="26.25" thickBot="1" x14ac:dyDescent="0.25">
      <c r="A28" s="311"/>
      <c r="B28" s="236" t="s">
        <v>247</v>
      </c>
      <c r="C28" s="333"/>
      <c r="D28" s="237">
        <v>39051</v>
      </c>
      <c r="E28" s="237">
        <v>38698</v>
      </c>
      <c r="F28" s="237">
        <v>38709</v>
      </c>
      <c r="G28" s="237">
        <v>38764</v>
      </c>
      <c r="H28" s="237">
        <v>38769</v>
      </c>
      <c r="I28" s="237">
        <v>38803</v>
      </c>
      <c r="J28" s="238">
        <v>38838</v>
      </c>
      <c r="K28" s="237">
        <v>38842</v>
      </c>
      <c r="L28" s="237">
        <v>38868</v>
      </c>
      <c r="M28" s="237">
        <v>38880</v>
      </c>
      <c r="N28" s="316"/>
      <c r="O28" s="330"/>
    </row>
    <row r="29" spans="1:15" s="235" customFormat="1" ht="26.25" thickTop="1" x14ac:dyDescent="0.2">
      <c r="A29" s="310" t="s">
        <v>288</v>
      </c>
      <c r="B29" s="246" t="s">
        <v>289</v>
      </c>
      <c r="C29" s="317">
        <v>38838</v>
      </c>
      <c r="D29" s="232">
        <v>0</v>
      </c>
      <c r="E29" s="232">
        <v>1</v>
      </c>
      <c r="F29" s="232">
        <v>43</v>
      </c>
      <c r="G29" s="232">
        <v>0</v>
      </c>
      <c r="H29" s="232">
        <v>0</v>
      </c>
      <c r="I29" s="232">
        <v>5</v>
      </c>
      <c r="J29" s="233">
        <f>SUM(D29,E29,F29,G29,H29,I29)</f>
        <v>49</v>
      </c>
      <c r="K29" s="234">
        <v>4</v>
      </c>
      <c r="L29" s="234">
        <v>6</v>
      </c>
      <c r="M29" s="234">
        <v>11</v>
      </c>
      <c r="N29" s="314" t="s">
        <v>290</v>
      </c>
      <c r="O29" s="329"/>
    </row>
    <row r="30" spans="1:15" s="235" customFormat="1" ht="26.25" thickBot="1" x14ac:dyDescent="0.25">
      <c r="A30" s="311"/>
      <c r="B30" s="236" t="s">
        <v>263</v>
      </c>
      <c r="C30" s="333"/>
      <c r="D30" s="237">
        <v>38838</v>
      </c>
      <c r="E30" s="237">
        <v>38839</v>
      </c>
      <c r="F30" s="237">
        <v>38901</v>
      </c>
      <c r="G30" s="237" t="s">
        <v>251</v>
      </c>
      <c r="H30" s="237">
        <v>38849</v>
      </c>
      <c r="I30" s="237">
        <v>38856</v>
      </c>
      <c r="J30" s="238">
        <v>38854</v>
      </c>
      <c r="K30" s="237">
        <v>38860</v>
      </c>
      <c r="L30" s="237">
        <v>38869</v>
      </c>
      <c r="M30" s="237">
        <v>38884</v>
      </c>
      <c r="N30" s="316"/>
      <c r="O30" s="330"/>
    </row>
    <row r="31" spans="1:15" s="235" customFormat="1" ht="15.75" customHeight="1" thickTop="1" x14ac:dyDescent="0.2">
      <c r="A31" s="321" t="s">
        <v>291</v>
      </c>
      <c r="B31" s="240" t="s">
        <v>289</v>
      </c>
      <c r="C31" s="317">
        <v>38838</v>
      </c>
      <c r="D31" s="232">
        <v>0</v>
      </c>
      <c r="E31" s="232">
        <v>1</v>
      </c>
      <c r="F31" s="232">
        <v>43</v>
      </c>
      <c r="G31" s="232">
        <v>0</v>
      </c>
      <c r="H31" s="232">
        <v>0</v>
      </c>
      <c r="I31" s="232">
        <v>5</v>
      </c>
      <c r="J31" s="233">
        <f>SUM(D31,E31,F31,G31,H31,I31)</f>
        <v>49</v>
      </c>
      <c r="K31" s="242">
        <v>3</v>
      </c>
      <c r="L31" s="242">
        <v>1</v>
      </c>
      <c r="M31" s="242">
        <v>8</v>
      </c>
      <c r="N31" s="334" t="s">
        <v>292</v>
      </c>
      <c r="O31" s="335"/>
    </row>
    <row r="32" spans="1:15" s="235" customFormat="1" ht="26.25" thickBot="1" x14ac:dyDescent="0.25">
      <c r="A32" s="321"/>
      <c r="B32" s="249" t="s">
        <v>263</v>
      </c>
      <c r="C32" s="333"/>
      <c r="D32" s="237">
        <v>38838</v>
      </c>
      <c r="E32" s="237">
        <v>38839</v>
      </c>
      <c r="F32" s="237">
        <v>38901</v>
      </c>
      <c r="G32" s="237" t="s">
        <v>251</v>
      </c>
      <c r="H32" s="237">
        <v>38849</v>
      </c>
      <c r="I32" s="237">
        <v>38856</v>
      </c>
      <c r="J32" s="248">
        <v>38854</v>
      </c>
      <c r="K32" s="247">
        <v>38859</v>
      </c>
      <c r="L32" s="247">
        <v>38860</v>
      </c>
      <c r="M32" s="247">
        <v>38873</v>
      </c>
      <c r="N32" s="334"/>
      <c r="O32" s="331"/>
    </row>
    <row r="33" spans="1:15" s="235" customFormat="1" ht="39" thickTop="1" x14ac:dyDescent="0.2">
      <c r="A33" s="310" t="s">
        <v>293</v>
      </c>
      <c r="B33" s="246" t="s">
        <v>294</v>
      </c>
      <c r="C33" s="312">
        <v>38797</v>
      </c>
      <c r="D33" s="232">
        <v>0</v>
      </c>
      <c r="E33" s="232">
        <v>0</v>
      </c>
      <c r="F33" s="232">
        <v>14</v>
      </c>
      <c r="G33" s="232">
        <v>0</v>
      </c>
      <c r="H33" s="232">
        <v>17</v>
      </c>
      <c r="I33" s="232">
        <v>57</v>
      </c>
      <c r="J33" s="233">
        <f>SUM(D33,E33,F33,G33,H33,I33)</f>
        <v>88</v>
      </c>
      <c r="K33" s="234">
        <v>5</v>
      </c>
      <c r="L33" s="234">
        <v>16</v>
      </c>
      <c r="M33" s="234">
        <v>0</v>
      </c>
      <c r="N33" s="314" t="s">
        <v>295</v>
      </c>
      <c r="O33" s="221" t="s">
        <v>401</v>
      </c>
    </row>
    <row r="34" spans="1:15" s="235" customFormat="1" ht="24.95" customHeight="1" thickBot="1" x14ac:dyDescent="0.25">
      <c r="A34" s="311"/>
      <c r="B34" s="236" t="s">
        <v>247</v>
      </c>
      <c r="C34" s="313"/>
      <c r="D34" s="237">
        <v>38709</v>
      </c>
      <c r="E34" s="237">
        <v>38709</v>
      </c>
      <c r="F34" s="237">
        <v>38733</v>
      </c>
      <c r="G34" s="237" t="s">
        <v>251</v>
      </c>
      <c r="H34" s="237">
        <v>38756</v>
      </c>
      <c r="I34" s="237">
        <v>38840</v>
      </c>
      <c r="J34" s="238">
        <v>38846</v>
      </c>
      <c r="K34" s="237">
        <v>38853</v>
      </c>
      <c r="L34" s="237">
        <v>38876</v>
      </c>
      <c r="M34" s="237">
        <v>38876</v>
      </c>
      <c r="N34" s="316"/>
      <c r="O34" s="250"/>
    </row>
    <row r="35" spans="1:15" s="235" customFormat="1" ht="26.25" thickTop="1" x14ac:dyDescent="0.2">
      <c r="A35" s="321" t="s">
        <v>296</v>
      </c>
      <c r="B35" s="240" t="s">
        <v>297</v>
      </c>
      <c r="C35" s="319">
        <v>38799</v>
      </c>
      <c r="D35" s="241">
        <v>0</v>
      </c>
      <c r="E35" s="241">
        <v>1</v>
      </c>
      <c r="F35" s="241">
        <v>9</v>
      </c>
      <c r="G35" s="241">
        <v>0</v>
      </c>
      <c r="H35" s="241">
        <v>6</v>
      </c>
      <c r="I35" s="241">
        <v>12</v>
      </c>
      <c r="J35" s="233">
        <f>SUM(D35,E35,F35,G35,H35,I35)</f>
        <v>28</v>
      </c>
      <c r="K35" s="242">
        <v>2</v>
      </c>
      <c r="L35" s="242">
        <v>5</v>
      </c>
      <c r="M35" s="242">
        <v>12</v>
      </c>
      <c r="N35" s="334" t="s">
        <v>298</v>
      </c>
      <c r="O35" s="335" t="s">
        <v>401</v>
      </c>
    </row>
    <row r="36" spans="1:15" s="235" customFormat="1" ht="26.25" thickBot="1" x14ac:dyDescent="0.25">
      <c r="A36" s="337"/>
      <c r="B36" s="236" t="s">
        <v>247</v>
      </c>
      <c r="C36" s="313"/>
      <c r="D36" s="237">
        <v>38799</v>
      </c>
      <c r="E36" s="237">
        <v>38800</v>
      </c>
      <c r="F36" s="237">
        <v>38814</v>
      </c>
      <c r="G36" s="237">
        <v>38814</v>
      </c>
      <c r="H36" s="237">
        <v>38824</v>
      </c>
      <c r="I36" s="237">
        <v>38840</v>
      </c>
      <c r="J36" s="238">
        <v>38842</v>
      </c>
      <c r="K36" s="237">
        <v>38846</v>
      </c>
      <c r="L36" s="237">
        <v>38853</v>
      </c>
      <c r="M36" s="237">
        <v>38870</v>
      </c>
      <c r="N36" s="334"/>
      <c r="O36" s="331"/>
    </row>
    <row r="37" spans="1:15" s="235" customFormat="1" ht="39" thickTop="1" x14ac:dyDescent="0.2">
      <c r="A37" s="310" t="s">
        <v>299</v>
      </c>
      <c r="B37" s="246" t="s">
        <v>300</v>
      </c>
      <c r="C37" s="317">
        <v>39017</v>
      </c>
      <c r="D37" s="232">
        <v>7</v>
      </c>
      <c r="E37" s="232">
        <v>0</v>
      </c>
      <c r="F37" s="232">
        <v>21</v>
      </c>
      <c r="G37" s="232">
        <v>23</v>
      </c>
      <c r="H37" s="232">
        <v>0</v>
      </c>
      <c r="I37" s="232">
        <v>22</v>
      </c>
      <c r="J37" s="233">
        <f>SUM(D37,E37,F37,G37,H37,I37)</f>
        <v>73</v>
      </c>
      <c r="K37" s="234">
        <v>7</v>
      </c>
      <c r="L37" s="234">
        <v>8</v>
      </c>
      <c r="M37" s="234">
        <v>15</v>
      </c>
      <c r="N37" s="314" t="s">
        <v>301</v>
      </c>
      <c r="O37" s="329"/>
    </row>
    <row r="38" spans="1:15" s="235" customFormat="1" ht="26.25" thickBot="1" x14ac:dyDescent="0.25">
      <c r="A38" s="320"/>
      <c r="B38" s="249" t="s">
        <v>247</v>
      </c>
      <c r="C38" s="318"/>
      <c r="D38" s="247">
        <v>38663</v>
      </c>
      <c r="E38" s="247">
        <v>38663</v>
      </c>
      <c r="F38" s="247">
        <v>38695</v>
      </c>
      <c r="G38" s="247">
        <v>38728</v>
      </c>
      <c r="H38" s="247">
        <v>38706</v>
      </c>
      <c r="I38" s="247">
        <v>38736</v>
      </c>
      <c r="J38" s="248">
        <v>38842</v>
      </c>
      <c r="K38" s="247">
        <v>38853</v>
      </c>
      <c r="L38" s="247">
        <v>38863</v>
      </c>
      <c r="M38" s="247">
        <v>38887</v>
      </c>
      <c r="N38" s="315"/>
      <c r="O38" s="332"/>
    </row>
    <row r="39" spans="1:15" s="235" customFormat="1" ht="51.75" thickTop="1" x14ac:dyDescent="0.2">
      <c r="A39" s="336" t="s">
        <v>302</v>
      </c>
      <c r="B39" s="246" t="s">
        <v>303</v>
      </c>
      <c r="C39" s="312">
        <v>38889</v>
      </c>
      <c r="D39" s="232">
        <v>0</v>
      </c>
      <c r="E39" s="232">
        <v>0</v>
      </c>
      <c r="F39" s="232">
        <v>0</v>
      </c>
      <c r="G39" s="232">
        <v>0</v>
      </c>
      <c r="H39" s="232">
        <v>24</v>
      </c>
      <c r="I39" s="232">
        <v>16</v>
      </c>
      <c r="J39" s="233">
        <f>SUM(D39,E39,F39,G39,H39,I39)</f>
        <v>40</v>
      </c>
      <c r="K39" s="234">
        <v>5</v>
      </c>
      <c r="L39" s="234">
        <v>11</v>
      </c>
      <c r="M39" s="234">
        <v>15</v>
      </c>
      <c r="N39" s="327" t="s">
        <v>304</v>
      </c>
      <c r="O39" s="325"/>
    </row>
    <row r="40" spans="1:15" s="235" customFormat="1" ht="26.25" thickBot="1" x14ac:dyDescent="0.25">
      <c r="A40" s="321"/>
      <c r="B40" s="249" t="s">
        <v>247</v>
      </c>
      <c r="C40" s="319"/>
      <c r="D40" s="247">
        <v>38698</v>
      </c>
      <c r="E40" s="247">
        <v>38698</v>
      </c>
      <c r="F40" s="247" t="s">
        <v>305</v>
      </c>
      <c r="G40" s="247" t="s">
        <v>251</v>
      </c>
      <c r="H40" s="247">
        <v>38730</v>
      </c>
      <c r="I40" s="247">
        <v>38784</v>
      </c>
      <c r="J40" s="248">
        <v>38826</v>
      </c>
      <c r="K40" s="247">
        <v>38833</v>
      </c>
      <c r="L40" s="247">
        <v>38848</v>
      </c>
      <c r="M40" s="247">
        <v>38870</v>
      </c>
      <c r="N40" s="334"/>
      <c r="O40" s="331"/>
    </row>
    <row r="41" spans="1:15" s="235" customFormat="1" ht="39" thickTop="1" x14ac:dyDescent="0.2">
      <c r="A41" s="310" t="s">
        <v>306</v>
      </c>
      <c r="B41" s="246" t="s">
        <v>307</v>
      </c>
      <c r="C41" s="317">
        <v>38729</v>
      </c>
      <c r="D41" s="232">
        <v>3</v>
      </c>
      <c r="E41" s="232">
        <v>0</v>
      </c>
      <c r="F41" s="232">
        <v>29</v>
      </c>
      <c r="G41" s="232">
        <v>0</v>
      </c>
      <c r="H41" s="232">
        <v>1</v>
      </c>
      <c r="I41" s="232">
        <v>25</v>
      </c>
      <c r="J41" s="233">
        <f>SUM(D41,E41,F41,G41,H41,I41)</f>
        <v>58</v>
      </c>
      <c r="K41" s="234">
        <v>5</v>
      </c>
      <c r="L41" s="234">
        <v>3</v>
      </c>
      <c r="M41" s="234">
        <v>15</v>
      </c>
      <c r="N41" s="314" t="s">
        <v>308</v>
      </c>
      <c r="O41" s="329"/>
    </row>
    <row r="42" spans="1:15" s="235" customFormat="1" ht="26.25" thickBot="1" x14ac:dyDescent="0.25">
      <c r="A42" s="311"/>
      <c r="B42" s="236" t="s">
        <v>309</v>
      </c>
      <c r="C42" s="333"/>
      <c r="D42" s="237">
        <v>38734</v>
      </c>
      <c r="E42" s="237">
        <v>38734</v>
      </c>
      <c r="F42" s="237">
        <v>38772</v>
      </c>
      <c r="G42" s="237" t="s">
        <v>251</v>
      </c>
      <c r="H42" s="237">
        <v>38775</v>
      </c>
      <c r="I42" s="237">
        <v>38810</v>
      </c>
      <c r="J42" s="238">
        <v>38838</v>
      </c>
      <c r="K42" s="237">
        <v>38845</v>
      </c>
      <c r="L42" s="237">
        <v>38848</v>
      </c>
      <c r="M42" s="237">
        <v>38870</v>
      </c>
      <c r="N42" s="316"/>
      <c r="O42" s="330"/>
    </row>
    <row r="43" spans="1:15" s="235" customFormat="1" ht="26.25" thickTop="1" x14ac:dyDescent="0.2">
      <c r="A43" s="321" t="s">
        <v>310</v>
      </c>
      <c r="B43" s="240" t="s">
        <v>260</v>
      </c>
      <c r="C43" s="319">
        <v>38797</v>
      </c>
      <c r="D43" s="241">
        <v>0</v>
      </c>
      <c r="E43" s="241">
        <v>0</v>
      </c>
      <c r="F43" s="241">
        <v>13</v>
      </c>
      <c r="G43" s="241">
        <v>13</v>
      </c>
      <c r="H43" s="241">
        <v>0</v>
      </c>
      <c r="I43" s="241">
        <v>3</v>
      </c>
      <c r="J43" s="233">
        <f>SUM(D43,E43,F43,G43,H43,I43)</f>
        <v>29</v>
      </c>
      <c r="K43" s="242">
        <v>4</v>
      </c>
      <c r="L43" s="242">
        <v>8</v>
      </c>
      <c r="M43" s="242">
        <v>2</v>
      </c>
      <c r="N43" s="334" t="s">
        <v>311</v>
      </c>
      <c r="O43" s="329" t="s">
        <v>262</v>
      </c>
    </row>
    <row r="44" spans="1:15" s="235" customFormat="1" ht="26.25" thickBot="1" x14ac:dyDescent="0.25">
      <c r="A44" s="321"/>
      <c r="B44" s="249" t="s">
        <v>263</v>
      </c>
      <c r="C44" s="319"/>
      <c r="D44" s="247">
        <v>38797</v>
      </c>
      <c r="E44" s="247">
        <v>38797</v>
      </c>
      <c r="F44" s="247">
        <v>38814</v>
      </c>
      <c r="G44" s="247">
        <v>38833</v>
      </c>
      <c r="H44" s="247">
        <v>38827</v>
      </c>
      <c r="I44" s="247">
        <v>38838</v>
      </c>
      <c r="J44" s="248">
        <v>38863</v>
      </c>
      <c r="K44" s="247">
        <v>38870</v>
      </c>
      <c r="L44" s="247">
        <v>38882</v>
      </c>
      <c r="M44" s="247">
        <v>38884</v>
      </c>
      <c r="N44" s="334"/>
      <c r="O44" s="330"/>
    </row>
    <row r="45" spans="1:15" s="235" customFormat="1" ht="26.25" customHeight="1" thickTop="1" x14ac:dyDescent="0.2">
      <c r="A45" s="310" t="s">
        <v>312</v>
      </c>
      <c r="B45" s="246" t="s">
        <v>313</v>
      </c>
      <c r="C45" s="317">
        <v>38820</v>
      </c>
      <c r="D45" s="232">
        <v>11</v>
      </c>
      <c r="E45" s="232">
        <v>0</v>
      </c>
      <c r="F45" s="232">
        <v>10</v>
      </c>
      <c r="G45" s="232">
        <v>0</v>
      </c>
      <c r="H45" s="232">
        <v>3</v>
      </c>
      <c r="I45" s="232">
        <v>9</v>
      </c>
      <c r="J45" s="233">
        <f>SUM(D45,E45,F45,G45,H45,I45)</f>
        <v>33</v>
      </c>
      <c r="K45" s="234">
        <v>3</v>
      </c>
      <c r="L45" s="234">
        <v>9</v>
      </c>
      <c r="M45" s="234">
        <v>2</v>
      </c>
      <c r="N45" s="314" t="s">
        <v>314</v>
      </c>
      <c r="O45" s="329"/>
    </row>
    <row r="46" spans="1:15" s="235" customFormat="1" ht="26.25" thickBot="1" x14ac:dyDescent="0.25">
      <c r="A46" s="320"/>
      <c r="B46" s="249" t="s">
        <v>263</v>
      </c>
      <c r="C46" s="318"/>
      <c r="D46" s="247">
        <v>38835</v>
      </c>
      <c r="E46" s="247">
        <v>38835</v>
      </c>
      <c r="F46" s="247">
        <v>38849</v>
      </c>
      <c r="G46" s="247" t="s">
        <v>251</v>
      </c>
      <c r="H46" s="247">
        <v>38854</v>
      </c>
      <c r="I46" s="247">
        <v>38867</v>
      </c>
      <c r="J46" s="248">
        <v>38867</v>
      </c>
      <c r="K46" s="247">
        <v>38870</v>
      </c>
      <c r="L46" s="247">
        <v>38883</v>
      </c>
      <c r="M46" s="247">
        <v>38887</v>
      </c>
      <c r="N46" s="315"/>
      <c r="O46" s="332"/>
    </row>
    <row r="47" spans="1:15" s="235" customFormat="1" ht="26.25" customHeight="1" thickTop="1" x14ac:dyDescent="0.2">
      <c r="A47" s="310" t="s">
        <v>315</v>
      </c>
      <c r="B47" s="246" t="s">
        <v>316</v>
      </c>
      <c r="C47" s="312">
        <v>38741</v>
      </c>
      <c r="D47" s="232">
        <v>23</v>
      </c>
      <c r="E47" s="232">
        <v>0</v>
      </c>
      <c r="F47" s="232">
        <v>14</v>
      </c>
      <c r="G47" s="232">
        <v>10</v>
      </c>
      <c r="H47" s="232">
        <v>10</v>
      </c>
      <c r="I47" s="232">
        <v>29</v>
      </c>
      <c r="J47" s="233">
        <f>SUM(D47,E47,F47,G47,H47,I47)</f>
        <v>86</v>
      </c>
      <c r="K47" s="234">
        <v>2</v>
      </c>
      <c r="L47" s="234">
        <v>0</v>
      </c>
      <c r="M47" s="234">
        <v>4</v>
      </c>
      <c r="N47" s="314" t="s">
        <v>317</v>
      </c>
      <c r="O47" s="329" t="s">
        <v>262</v>
      </c>
    </row>
    <row r="48" spans="1:15" s="235" customFormat="1" ht="26.25" thickBot="1" x14ac:dyDescent="0.25">
      <c r="A48" s="311"/>
      <c r="B48" s="236" t="s">
        <v>263</v>
      </c>
      <c r="C48" s="313"/>
      <c r="D48" s="237">
        <v>38775</v>
      </c>
      <c r="E48" s="237">
        <v>38775</v>
      </c>
      <c r="F48" s="237">
        <v>38793</v>
      </c>
      <c r="G48" s="237">
        <v>38810</v>
      </c>
      <c r="H48" s="237">
        <v>38824</v>
      </c>
      <c r="I48" s="237">
        <v>38863</v>
      </c>
      <c r="J48" s="238">
        <v>38876</v>
      </c>
      <c r="K48" s="237">
        <v>38880</v>
      </c>
      <c r="L48" s="237" t="s">
        <v>251</v>
      </c>
      <c r="M48" s="237" t="s">
        <v>264</v>
      </c>
      <c r="N48" s="316"/>
      <c r="O48" s="330"/>
    </row>
    <row r="49" spans="1:15" s="235" customFormat="1" ht="26.25" thickTop="1" x14ac:dyDescent="0.2">
      <c r="A49" s="310" t="s">
        <v>318</v>
      </c>
      <c r="B49" s="246" t="s">
        <v>316</v>
      </c>
      <c r="C49" s="312">
        <v>38742</v>
      </c>
      <c r="D49" s="232">
        <v>23</v>
      </c>
      <c r="E49" s="232">
        <v>0</v>
      </c>
      <c r="F49" s="232">
        <v>14</v>
      </c>
      <c r="G49" s="232">
        <v>10</v>
      </c>
      <c r="H49" s="232">
        <v>10</v>
      </c>
      <c r="I49" s="232">
        <v>29</v>
      </c>
      <c r="J49" s="233">
        <f>SUM(D49,E49,F49,G49,H49,I49)</f>
        <v>86</v>
      </c>
      <c r="K49" s="234">
        <v>2</v>
      </c>
      <c r="L49" s="234">
        <v>0</v>
      </c>
      <c r="M49" s="234">
        <v>4</v>
      </c>
      <c r="N49" s="314" t="s">
        <v>319</v>
      </c>
      <c r="O49" s="329" t="s">
        <v>262</v>
      </c>
    </row>
    <row r="50" spans="1:15" s="235" customFormat="1" ht="26.25" thickBot="1" x14ac:dyDescent="0.25">
      <c r="A50" s="311"/>
      <c r="B50" s="236" t="s">
        <v>263</v>
      </c>
      <c r="C50" s="313"/>
      <c r="D50" s="237">
        <v>38775</v>
      </c>
      <c r="E50" s="237">
        <v>38775</v>
      </c>
      <c r="F50" s="237">
        <v>38793</v>
      </c>
      <c r="G50" s="237">
        <v>38810</v>
      </c>
      <c r="H50" s="237">
        <v>38824</v>
      </c>
      <c r="I50" s="237">
        <v>38863</v>
      </c>
      <c r="J50" s="238">
        <v>38876</v>
      </c>
      <c r="K50" s="237">
        <v>38880</v>
      </c>
      <c r="L50" s="237" t="s">
        <v>251</v>
      </c>
      <c r="M50" s="237" t="s">
        <v>264</v>
      </c>
      <c r="N50" s="316"/>
      <c r="O50" s="330"/>
    </row>
    <row r="51" spans="1:15" s="235" customFormat="1" ht="26.25" thickTop="1" x14ac:dyDescent="0.2">
      <c r="A51" s="310" t="s">
        <v>318</v>
      </c>
      <c r="B51" s="246" t="s">
        <v>316</v>
      </c>
      <c r="C51" s="312">
        <v>38743</v>
      </c>
      <c r="D51" s="232">
        <v>23</v>
      </c>
      <c r="E51" s="232">
        <v>0</v>
      </c>
      <c r="F51" s="232">
        <v>14</v>
      </c>
      <c r="G51" s="232">
        <v>10</v>
      </c>
      <c r="H51" s="232">
        <v>10</v>
      </c>
      <c r="I51" s="232">
        <v>29</v>
      </c>
      <c r="J51" s="233">
        <f>SUM(D51,E51,F51,G51,H51,I51)</f>
        <v>86</v>
      </c>
      <c r="K51" s="234">
        <v>2</v>
      </c>
      <c r="L51" s="234">
        <v>0</v>
      </c>
      <c r="M51" s="234">
        <v>4</v>
      </c>
      <c r="N51" s="314" t="s">
        <v>320</v>
      </c>
      <c r="O51" s="329" t="s">
        <v>262</v>
      </c>
    </row>
    <row r="52" spans="1:15" s="235" customFormat="1" ht="26.25" thickBot="1" x14ac:dyDescent="0.25">
      <c r="A52" s="311"/>
      <c r="B52" s="236" t="s">
        <v>263</v>
      </c>
      <c r="C52" s="313"/>
      <c r="D52" s="237">
        <v>38775</v>
      </c>
      <c r="E52" s="237">
        <v>38775</v>
      </c>
      <c r="F52" s="237">
        <v>38793</v>
      </c>
      <c r="G52" s="237">
        <v>38810</v>
      </c>
      <c r="H52" s="237">
        <v>38824</v>
      </c>
      <c r="I52" s="237">
        <v>38863</v>
      </c>
      <c r="J52" s="238">
        <v>38876</v>
      </c>
      <c r="K52" s="237">
        <v>38880</v>
      </c>
      <c r="L52" s="237" t="s">
        <v>251</v>
      </c>
      <c r="M52" s="237" t="s">
        <v>264</v>
      </c>
      <c r="N52" s="316"/>
      <c r="O52" s="330"/>
    </row>
    <row r="53" spans="1:15" s="235" customFormat="1" ht="26.25" thickTop="1" x14ac:dyDescent="0.2">
      <c r="A53" s="310" t="s">
        <v>321</v>
      </c>
      <c r="B53" s="246" t="s">
        <v>316</v>
      </c>
      <c r="C53" s="312">
        <v>38744</v>
      </c>
      <c r="D53" s="232">
        <v>23</v>
      </c>
      <c r="E53" s="232">
        <v>0</v>
      </c>
      <c r="F53" s="232">
        <v>14</v>
      </c>
      <c r="G53" s="232">
        <v>10</v>
      </c>
      <c r="H53" s="232">
        <v>10</v>
      </c>
      <c r="I53" s="232">
        <v>29</v>
      </c>
      <c r="J53" s="233">
        <f>SUM(D53,E53,F53,G53,H53,I53)</f>
        <v>86</v>
      </c>
      <c r="K53" s="234">
        <v>0</v>
      </c>
      <c r="L53" s="234">
        <v>0</v>
      </c>
      <c r="M53" s="234">
        <v>0</v>
      </c>
      <c r="N53" s="314" t="s">
        <v>322</v>
      </c>
      <c r="O53" s="329" t="s">
        <v>262</v>
      </c>
    </row>
    <row r="54" spans="1:15" s="235" customFormat="1" ht="26.25" thickBot="1" x14ac:dyDescent="0.25">
      <c r="A54" s="311"/>
      <c r="B54" s="236" t="s">
        <v>263</v>
      </c>
      <c r="C54" s="313"/>
      <c r="D54" s="237">
        <v>38775</v>
      </c>
      <c r="E54" s="237">
        <v>38775</v>
      </c>
      <c r="F54" s="237">
        <v>38793</v>
      </c>
      <c r="G54" s="237">
        <v>38810</v>
      </c>
      <c r="H54" s="237">
        <v>38824</v>
      </c>
      <c r="I54" s="237">
        <v>38863</v>
      </c>
      <c r="J54" s="238">
        <v>38870</v>
      </c>
      <c r="K54" s="237">
        <v>38870</v>
      </c>
      <c r="L54" s="237" t="s">
        <v>251</v>
      </c>
      <c r="M54" s="237" t="s">
        <v>276</v>
      </c>
      <c r="N54" s="316"/>
      <c r="O54" s="330"/>
    </row>
    <row r="55" spans="1:15" s="235" customFormat="1" ht="39.950000000000003" customHeight="1" thickTop="1" x14ac:dyDescent="0.2">
      <c r="A55" s="310" t="s">
        <v>323</v>
      </c>
      <c r="B55" s="246" t="s">
        <v>316</v>
      </c>
      <c r="C55" s="312">
        <v>38745</v>
      </c>
      <c r="D55" s="232">
        <v>23</v>
      </c>
      <c r="E55" s="232">
        <v>0</v>
      </c>
      <c r="F55" s="232">
        <v>14</v>
      </c>
      <c r="G55" s="232">
        <v>10</v>
      </c>
      <c r="H55" s="232">
        <v>10</v>
      </c>
      <c r="I55" s="232">
        <v>29</v>
      </c>
      <c r="J55" s="233">
        <f>SUM(D55,E55,F55,G55,H55,I55)</f>
        <v>86</v>
      </c>
      <c r="K55" s="234">
        <v>3</v>
      </c>
      <c r="L55" s="234">
        <v>0</v>
      </c>
      <c r="M55" s="234">
        <v>4</v>
      </c>
      <c r="N55" s="314" t="s">
        <v>324</v>
      </c>
      <c r="O55" s="329" t="s">
        <v>262</v>
      </c>
    </row>
    <row r="56" spans="1:15" s="235" customFormat="1" ht="24.95" customHeight="1" thickBot="1" x14ac:dyDescent="0.25">
      <c r="A56" s="311"/>
      <c r="B56" s="236" t="s">
        <v>263</v>
      </c>
      <c r="C56" s="313"/>
      <c r="D56" s="237">
        <v>38775</v>
      </c>
      <c r="E56" s="237">
        <v>38775</v>
      </c>
      <c r="F56" s="237">
        <v>38793</v>
      </c>
      <c r="G56" s="237">
        <v>38810</v>
      </c>
      <c r="H56" s="237">
        <v>38824</v>
      </c>
      <c r="I56" s="237">
        <v>38863</v>
      </c>
      <c r="J56" s="238">
        <v>38875</v>
      </c>
      <c r="K56" s="237">
        <v>38880</v>
      </c>
      <c r="L56" s="237" t="s">
        <v>251</v>
      </c>
      <c r="M56" s="237" t="s">
        <v>264</v>
      </c>
      <c r="N56" s="316"/>
      <c r="O56" s="330"/>
    </row>
    <row r="57" spans="1:15" s="235" customFormat="1" ht="39.950000000000003" customHeight="1" thickTop="1" x14ac:dyDescent="0.2">
      <c r="A57" s="310" t="s">
        <v>325</v>
      </c>
      <c r="B57" s="246" t="s">
        <v>326</v>
      </c>
      <c r="C57" s="317">
        <v>38644</v>
      </c>
      <c r="D57" s="232">
        <v>0</v>
      </c>
      <c r="E57" s="232">
        <v>0</v>
      </c>
      <c r="F57" s="232">
        <v>10</v>
      </c>
      <c r="G57" s="232">
        <v>0</v>
      </c>
      <c r="H57" s="232">
        <v>115</v>
      </c>
      <c r="I57" s="232">
        <v>12</v>
      </c>
      <c r="J57" s="233">
        <f>SUM(D57,E57,F57,G57,H57,I57)</f>
        <v>137</v>
      </c>
      <c r="K57" s="234">
        <v>6</v>
      </c>
      <c r="L57" s="234">
        <v>0</v>
      </c>
      <c r="M57" s="234">
        <v>7</v>
      </c>
      <c r="N57" s="314" t="s">
        <v>327</v>
      </c>
      <c r="O57" s="329"/>
    </row>
    <row r="58" spans="1:15" s="235" customFormat="1" ht="24.95" customHeight="1" thickBot="1" x14ac:dyDescent="0.25">
      <c r="A58" s="311"/>
      <c r="B58" s="253" t="s">
        <v>247</v>
      </c>
      <c r="C58" s="333"/>
      <c r="D58" s="237">
        <v>38644</v>
      </c>
      <c r="E58" s="237">
        <v>38644</v>
      </c>
      <c r="F58" s="237">
        <v>38658</v>
      </c>
      <c r="G58" s="237" t="s">
        <v>251</v>
      </c>
      <c r="H58" s="237">
        <v>38831</v>
      </c>
      <c r="I58" s="237">
        <v>38847</v>
      </c>
      <c r="J58" s="238">
        <v>38853</v>
      </c>
      <c r="K58" s="237">
        <v>38861</v>
      </c>
      <c r="L58" s="237">
        <v>38860</v>
      </c>
      <c r="M58" s="237">
        <v>38873</v>
      </c>
      <c r="N58" s="316"/>
      <c r="O58" s="330"/>
    </row>
    <row r="59" spans="1:15" s="235" customFormat="1" ht="39.950000000000003" customHeight="1" thickTop="1" x14ac:dyDescent="0.2">
      <c r="A59" s="310" t="s">
        <v>328</v>
      </c>
      <c r="B59" s="246" t="s">
        <v>329</v>
      </c>
      <c r="C59" s="312">
        <v>38748</v>
      </c>
      <c r="D59" s="232">
        <v>10</v>
      </c>
      <c r="E59" s="232">
        <v>0</v>
      </c>
      <c r="F59" s="232">
        <v>12</v>
      </c>
      <c r="G59" s="232">
        <v>0</v>
      </c>
      <c r="H59" s="232">
        <v>7</v>
      </c>
      <c r="I59" s="232">
        <v>14</v>
      </c>
      <c r="J59" s="233">
        <f>SUM(D59,E59,F59,G59,H59,I59)</f>
        <v>43</v>
      </c>
      <c r="K59" s="234">
        <v>5</v>
      </c>
      <c r="L59" s="234">
        <v>0</v>
      </c>
      <c r="M59" s="234">
        <v>2</v>
      </c>
      <c r="N59" s="314" t="s">
        <v>330</v>
      </c>
      <c r="O59" s="325"/>
    </row>
    <row r="60" spans="1:15" s="235" customFormat="1" ht="24.95" customHeight="1" thickBot="1" x14ac:dyDescent="0.25">
      <c r="A60" s="311"/>
      <c r="B60" s="236" t="s">
        <v>283</v>
      </c>
      <c r="C60" s="313"/>
      <c r="D60" s="237">
        <v>38762</v>
      </c>
      <c r="E60" s="237">
        <v>38762</v>
      </c>
      <c r="F60" s="237">
        <v>38779</v>
      </c>
      <c r="G60" s="237" t="s">
        <v>251</v>
      </c>
      <c r="H60" s="237">
        <v>38790</v>
      </c>
      <c r="I60" s="237">
        <v>38810</v>
      </c>
      <c r="J60" s="238">
        <v>38860</v>
      </c>
      <c r="K60" s="237">
        <v>38868</v>
      </c>
      <c r="L60" s="237" t="s">
        <v>251</v>
      </c>
      <c r="M60" s="237" t="s">
        <v>276</v>
      </c>
      <c r="N60" s="316"/>
      <c r="O60" s="326"/>
    </row>
    <row r="61" spans="1:15" s="235" customFormat="1" ht="39.950000000000003" customHeight="1" thickTop="1" x14ac:dyDescent="0.2">
      <c r="A61" s="310" t="s">
        <v>331</v>
      </c>
      <c r="B61" s="246" t="s">
        <v>332</v>
      </c>
      <c r="C61" s="312">
        <v>38777</v>
      </c>
      <c r="D61" s="232">
        <v>1</v>
      </c>
      <c r="E61" s="232">
        <v>2</v>
      </c>
      <c r="F61" s="232">
        <v>9</v>
      </c>
      <c r="G61" s="232">
        <v>0</v>
      </c>
      <c r="H61" s="232">
        <v>7</v>
      </c>
      <c r="I61" s="232">
        <v>15</v>
      </c>
      <c r="J61" s="233">
        <f>SUM(D61,E61,F61,G61,H61,I61)</f>
        <v>34</v>
      </c>
      <c r="K61" s="234">
        <v>1</v>
      </c>
      <c r="L61" s="234">
        <v>0</v>
      </c>
      <c r="M61" s="234">
        <v>0</v>
      </c>
      <c r="N61" s="314" t="s">
        <v>333</v>
      </c>
      <c r="O61" s="325"/>
    </row>
    <row r="62" spans="1:15" s="235" customFormat="1" ht="24.95" customHeight="1" thickBot="1" x14ac:dyDescent="0.25">
      <c r="A62" s="311"/>
      <c r="B62" s="236" t="s">
        <v>255</v>
      </c>
      <c r="C62" s="313"/>
      <c r="D62" s="237">
        <v>38778</v>
      </c>
      <c r="E62" s="237">
        <v>38782</v>
      </c>
      <c r="F62" s="237">
        <v>38793</v>
      </c>
      <c r="G62" s="237" t="s">
        <v>251</v>
      </c>
      <c r="H62" s="237">
        <v>38804</v>
      </c>
      <c r="I62" s="237">
        <v>38825</v>
      </c>
      <c r="J62" s="238">
        <v>38877</v>
      </c>
      <c r="K62" s="237">
        <v>38880</v>
      </c>
      <c r="L62" s="237" t="s">
        <v>251</v>
      </c>
      <c r="M62" s="237" t="s">
        <v>276</v>
      </c>
      <c r="N62" s="316"/>
      <c r="O62" s="326"/>
    </row>
    <row r="63" spans="1:15" s="235" customFormat="1" ht="39.950000000000003" customHeight="1" thickTop="1" x14ac:dyDescent="0.2">
      <c r="A63" s="310" t="s">
        <v>331</v>
      </c>
      <c r="B63" s="246" t="s">
        <v>332</v>
      </c>
      <c r="C63" s="312">
        <v>38777</v>
      </c>
      <c r="D63" s="232">
        <v>1</v>
      </c>
      <c r="E63" s="232">
        <v>2</v>
      </c>
      <c r="F63" s="232">
        <v>9</v>
      </c>
      <c r="G63" s="232">
        <v>0</v>
      </c>
      <c r="H63" s="232">
        <v>7</v>
      </c>
      <c r="I63" s="232">
        <v>15</v>
      </c>
      <c r="J63" s="233">
        <f>SUM(D63,E63,F63,G63,H63,I63)</f>
        <v>34</v>
      </c>
      <c r="K63" s="234">
        <v>1</v>
      </c>
      <c r="L63" s="234">
        <v>0</v>
      </c>
      <c r="M63" s="234">
        <v>0</v>
      </c>
      <c r="N63" s="314" t="s">
        <v>334</v>
      </c>
      <c r="O63" s="325"/>
    </row>
    <row r="64" spans="1:15" s="235" customFormat="1" ht="24.95" customHeight="1" thickBot="1" x14ac:dyDescent="0.25">
      <c r="A64" s="311"/>
      <c r="B64" s="236" t="s">
        <v>255</v>
      </c>
      <c r="C64" s="313"/>
      <c r="D64" s="237">
        <v>38778</v>
      </c>
      <c r="E64" s="237">
        <v>38782</v>
      </c>
      <c r="F64" s="237">
        <v>38793</v>
      </c>
      <c r="G64" s="237" t="s">
        <v>251</v>
      </c>
      <c r="H64" s="237">
        <v>38804</v>
      </c>
      <c r="I64" s="237">
        <v>38825</v>
      </c>
      <c r="J64" s="238">
        <v>38877</v>
      </c>
      <c r="K64" s="237">
        <v>38880</v>
      </c>
      <c r="L64" s="237" t="s">
        <v>251</v>
      </c>
      <c r="M64" s="237" t="s">
        <v>276</v>
      </c>
      <c r="N64" s="316"/>
      <c r="O64" s="326"/>
    </row>
    <row r="65" spans="1:15" s="235" customFormat="1" ht="39.950000000000003" customHeight="1" thickTop="1" x14ac:dyDescent="0.2">
      <c r="A65" s="310" t="s">
        <v>331</v>
      </c>
      <c r="B65" s="246" t="s">
        <v>335</v>
      </c>
      <c r="C65" s="312">
        <v>38777</v>
      </c>
      <c r="D65" s="232">
        <v>1</v>
      </c>
      <c r="E65" s="232">
        <v>2</v>
      </c>
      <c r="F65" s="232">
        <v>9</v>
      </c>
      <c r="G65" s="232">
        <v>0</v>
      </c>
      <c r="H65" s="232">
        <v>7</v>
      </c>
      <c r="I65" s="232">
        <v>15</v>
      </c>
      <c r="J65" s="233">
        <f>SUM(D65,E65,F65,G65,H65,I65)</f>
        <v>34</v>
      </c>
      <c r="K65" s="234">
        <v>1</v>
      </c>
      <c r="L65" s="234">
        <v>0</v>
      </c>
      <c r="M65" s="234">
        <v>0</v>
      </c>
      <c r="N65" s="314" t="s">
        <v>336</v>
      </c>
      <c r="O65" s="325"/>
    </row>
    <row r="66" spans="1:15" s="235" customFormat="1" ht="24.95" customHeight="1" thickBot="1" x14ac:dyDescent="0.25">
      <c r="A66" s="311"/>
      <c r="B66" s="236" t="s">
        <v>255</v>
      </c>
      <c r="C66" s="313"/>
      <c r="D66" s="237">
        <v>38778</v>
      </c>
      <c r="E66" s="237">
        <v>38782</v>
      </c>
      <c r="F66" s="237">
        <v>38793</v>
      </c>
      <c r="G66" s="237" t="s">
        <v>251</v>
      </c>
      <c r="H66" s="237">
        <v>38804</v>
      </c>
      <c r="I66" s="237">
        <v>38825</v>
      </c>
      <c r="J66" s="238">
        <v>38877</v>
      </c>
      <c r="K66" s="237">
        <v>38880</v>
      </c>
      <c r="L66" s="237" t="s">
        <v>251</v>
      </c>
      <c r="M66" s="237" t="s">
        <v>276</v>
      </c>
      <c r="N66" s="316"/>
      <c r="O66" s="326"/>
    </row>
    <row r="67" spans="1:15" s="235" customFormat="1" ht="39.950000000000003" customHeight="1" thickTop="1" x14ac:dyDescent="0.2">
      <c r="A67" s="310" t="s">
        <v>331</v>
      </c>
      <c r="B67" s="246" t="s">
        <v>332</v>
      </c>
      <c r="C67" s="312">
        <v>38777</v>
      </c>
      <c r="D67" s="232">
        <v>1</v>
      </c>
      <c r="E67" s="232">
        <v>2</v>
      </c>
      <c r="F67" s="232">
        <v>9</v>
      </c>
      <c r="G67" s="232">
        <v>0</v>
      </c>
      <c r="H67" s="232">
        <v>7</v>
      </c>
      <c r="I67" s="232">
        <v>15</v>
      </c>
      <c r="J67" s="233">
        <f>SUM(D67,E67,F67,G67,H67,I67)</f>
        <v>34</v>
      </c>
      <c r="K67" s="234">
        <v>1</v>
      </c>
      <c r="L67" s="234">
        <v>0</v>
      </c>
      <c r="M67" s="234">
        <v>0</v>
      </c>
      <c r="N67" s="314" t="s">
        <v>337</v>
      </c>
      <c r="O67" s="325"/>
    </row>
    <row r="68" spans="1:15" s="235" customFormat="1" ht="24.95" customHeight="1" thickBot="1" x14ac:dyDescent="0.25">
      <c r="A68" s="311"/>
      <c r="B68" s="236" t="s">
        <v>255</v>
      </c>
      <c r="C68" s="313"/>
      <c r="D68" s="237">
        <v>38778</v>
      </c>
      <c r="E68" s="237">
        <v>38782</v>
      </c>
      <c r="F68" s="237">
        <v>38793</v>
      </c>
      <c r="G68" s="237" t="s">
        <v>251</v>
      </c>
      <c r="H68" s="237">
        <v>38804</v>
      </c>
      <c r="I68" s="237">
        <v>38825</v>
      </c>
      <c r="J68" s="238">
        <v>38877</v>
      </c>
      <c r="K68" s="237">
        <v>38880</v>
      </c>
      <c r="L68" s="237" t="s">
        <v>251</v>
      </c>
      <c r="M68" s="237" t="s">
        <v>276</v>
      </c>
      <c r="N68" s="316"/>
      <c r="O68" s="326"/>
    </row>
    <row r="69" spans="1:15" s="235" customFormat="1" ht="39.950000000000003" customHeight="1" thickTop="1" x14ac:dyDescent="0.2">
      <c r="A69" s="310" t="s">
        <v>338</v>
      </c>
      <c r="B69" s="246" t="s">
        <v>332</v>
      </c>
      <c r="C69" s="317">
        <v>38777</v>
      </c>
      <c r="D69" s="232">
        <v>1</v>
      </c>
      <c r="E69" s="232">
        <v>2</v>
      </c>
      <c r="F69" s="232">
        <v>9</v>
      </c>
      <c r="G69" s="232">
        <v>0</v>
      </c>
      <c r="H69" s="232">
        <v>7</v>
      </c>
      <c r="I69" s="232">
        <v>11</v>
      </c>
      <c r="J69" s="233">
        <f>SUM(D69,E69,F69,G69,H69,I69)</f>
        <v>30</v>
      </c>
      <c r="K69" s="234">
        <v>3</v>
      </c>
      <c r="L69" s="234">
        <v>10</v>
      </c>
      <c r="M69" s="234">
        <v>18</v>
      </c>
      <c r="N69" s="314" t="s">
        <v>339</v>
      </c>
      <c r="O69" s="329"/>
    </row>
    <row r="70" spans="1:15" s="235" customFormat="1" ht="24.95" customHeight="1" thickBot="1" x14ac:dyDescent="0.25">
      <c r="A70" s="311"/>
      <c r="B70" s="236" t="s">
        <v>255</v>
      </c>
      <c r="C70" s="333"/>
      <c r="D70" s="237">
        <v>38778</v>
      </c>
      <c r="E70" s="237">
        <v>38782</v>
      </c>
      <c r="F70" s="237">
        <v>38793</v>
      </c>
      <c r="G70" s="237" t="s">
        <v>251</v>
      </c>
      <c r="H70" s="237">
        <v>38804</v>
      </c>
      <c r="I70" s="237">
        <v>38819</v>
      </c>
      <c r="J70" s="238">
        <v>38826</v>
      </c>
      <c r="K70" s="237">
        <v>38831</v>
      </c>
      <c r="L70" s="237">
        <v>38845</v>
      </c>
      <c r="M70" s="237">
        <v>38870</v>
      </c>
      <c r="N70" s="316"/>
      <c r="O70" s="330"/>
    </row>
    <row r="71" spans="1:15" s="235" customFormat="1" ht="39.950000000000003" customHeight="1" thickTop="1" x14ac:dyDescent="0.2">
      <c r="A71" s="310" t="s">
        <v>338</v>
      </c>
      <c r="B71" s="246" t="s">
        <v>335</v>
      </c>
      <c r="C71" s="312">
        <v>38777</v>
      </c>
      <c r="D71" s="232">
        <v>1</v>
      </c>
      <c r="E71" s="232">
        <v>2</v>
      </c>
      <c r="F71" s="232">
        <v>9</v>
      </c>
      <c r="G71" s="232">
        <v>0</v>
      </c>
      <c r="H71" s="232">
        <v>7</v>
      </c>
      <c r="I71" s="232">
        <v>11</v>
      </c>
      <c r="J71" s="233">
        <f>SUM(D71,E71,F71,G71,H71,I71)</f>
        <v>30</v>
      </c>
      <c r="K71" s="234">
        <v>3</v>
      </c>
      <c r="L71" s="234">
        <v>10</v>
      </c>
      <c r="M71" s="234">
        <v>18</v>
      </c>
      <c r="N71" s="327" t="s">
        <v>340</v>
      </c>
      <c r="O71" s="325"/>
    </row>
    <row r="72" spans="1:15" s="235" customFormat="1" ht="24.95" customHeight="1" thickBot="1" x14ac:dyDescent="0.25">
      <c r="A72" s="311"/>
      <c r="B72" s="236" t="s">
        <v>255</v>
      </c>
      <c r="C72" s="313"/>
      <c r="D72" s="237">
        <v>38778</v>
      </c>
      <c r="E72" s="237">
        <v>38782</v>
      </c>
      <c r="F72" s="237">
        <v>38793</v>
      </c>
      <c r="G72" s="237" t="s">
        <v>251</v>
      </c>
      <c r="H72" s="237">
        <v>38804</v>
      </c>
      <c r="I72" s="237">
        <v>38819</v>
      </c>
      <c r="J72" s="238">
        <v>38826</v>
      </c>
      <c r="K72" s="237">
        <v>38831</v>
      </c>
      <c r="L72" s="237">
        <v>38839</v>
      </c>
      <c r="M72" s="237">
        <v>38877</v>
      </c>
      <c r="N72" s="328"/>
      <c r="O72" s="326"/>
    </row>
    <row r="73" spans="1:15" s="235" customFormat="1" ht="39.950000000000003" customHeight="1" thickTop="1" x14ac:dyDescent="0.2">
      <c r="A73" s="310" t="s">
        <v>341</v>
      </c>
      <c r="B73" s="246" t="s">
        <v>332</v>
      </c>
      <c r="C73" s="317">
        <v>38748</v>
      </c>
      <c r="D73" s="232">
        <v>1</v>
      </c>
      <c r="E73" s="232">
        <v>3</v>
      </c>
      <c r="F73" s="232">
        <v>13</v>
      </c>
      <c r="G73" s="232">
        <v>0</v>
      </c>
      <c r="H73" s="232">
        <v>2</v>
      </c>
      <c r="I73" s="232">
        <v>38</v>
      </c>
      <c r="J73" s="233">
        <f>SUM(D73,E73,F73,G73,H73,I73)</f>
        <v>57</v>
      </c>
      <c r="K73" s="234">
        <v>7</v>
      </c>
      <c r="L73" s="234">
        <v>10</v>
      </c>
      <c r="M73" s="234">
        <v>8</v>
      </c>
      <c r="N73" s="314" t="s">
        <v>342</v>
      </c>
      <c r="O73" s="329"/>
    </row>
    <row r="74" spans="1:15" s="235" customFormat="1" ht="24.95" customHeight="1" thickBot="1" x14ac:dyDescent="0.25">
      <c r="A74" s="311"/>
      <c r="B74" s="236" t="s">
        <v>255</v>
      </c>
      <c r="C74" s="333"/>
      <c r="D74" s="237">
        <v>38749</v>
      </c>
      <c r="E74" s="237">
        <v>38754</v>
      </c>
      <c r="F74" s="237">
        <v>38772</v>
      </c>
      <c r="G74" s="237" t="s">
        <v>251</v>
      </c>
      <c r="H74" s="237">
        <v>38776</v>
      </c>
      <c r="I74" s="237">
        <v>38832</v>
      </c>
      <c r="J74" s="238">
        <v>38842</v>
      </c>
      <c r="K74" s="237">
        <v>38853</v>
      </c>
      <c r="L74" s="237">
        <v>38867</v>
      </c>
      <c r="M74" s="237">
        <v>38877</v>
      </c>
      <c r="N74" s="316"/>
      <c r="O74" s="330"/>
    </row>
    <row r="75" spans="1:15" s="235" customFormat="1" ht="39.950000000000003" customHeight="1" thickTop="1" x14ac:dyDescent="0.2">
      <c r="A75" s="310" t="s">
        <v>331</v>
      </c>
      <c r="B75" s="246" t="s">
        <v>332</v>
      </c>
      <c r="C75" s="312">
        <v>38777</v>
      </c>
      <c r="D75" s="232">
        <v>1</v>
      </c>
      <c r="E75" s="232">
        <v>2</v>
      </c>
      <c r="F75" s="232">
        <v>9</v>
      </c>
      <c r="G75" s="232">
        <v>0</v>
      </c>
      <c r="H75" s="232">
        <v>6</v>
      </c>
      <c r="I75" s="232">
        <v>15</v>
      </c>
      <c r="J75" s="233">
        <f>SUM(D75,E75,F75,G75,H75,I75)</f>
        <v>33</v>
      </c>
      <c r="K75" s="234">
        <v>1</v>
      </c>
      <c r="L75" s="234">
        <v>0</v>
      </c>
      <c r="M75" s="234">
        <v>0</v>
      </c>
      <c r="N75" s="314" t="s">
        <v>343</v>
      </c>
      <c r="O75" s="325"/>
    </row>
    <row r="76" spans="1:15" s="235" customFormat="1" ht="24.95" customHeight="1" thickBot="1" x14ac:dyDescent="0.25">
      <c r="A76" s="311"/>
      <c r="B76" s="236" t="s">
        <v>255</v>
      </c>
      <c r="C76" s="313"/>
      <c r="D76" s="237">
        <v>38778</v>
      </c>
      <c r="E76" s="237">
        <v>38782</v>
      </c>
      <c r="F76" s="237">
        <v>38793</v>
      </c>
      <c r="G76" s="237" t="s">
        <v>251</v>
      </c>
      <c r="H76" s="237">
        <v>38804</v>
      </c>
      <c r="I76" s="237">
        <v>38825</v>
      </c>
      <c r="J76" s="238">
        <v>38877</v>
      </c>
      <c r="K76" s="237">
        <v>38880</v>
      </c>
      <c r="L76" s="237" t="s">
        <v>251</v>
      </c>
      <c r="M76" s="237" t="s">
        <v>276</v>
      </c>
      <c r="N76" s="316"/>
      <c r="O76" s="326"/>
    </row>
    <row r="77" spans="1:15" s="235" customFormat="1" ht="39.950000000000003" customHeight="1" thickTop="1" thickBot="1" x14ac:dyDescent="0.25">
      <c r="A77" s="322" t="s">
        <v>344</v>
      </c>
      <c r="B77" s="323"/>
      <c r="C77" s="324"/>
      <c r="D77" s="254">
        <f>(D5+D7+D9+D11+D13+D15+D17+D19+D21+D23+D25+D27+D29+D31+D33+D35+D37+D39+D41+D43+D45+D47+D49+D51+D53+D55+D57+D59+D59+D61+D63+D65+D67+D69+D71+D73+D75)/37</f>
        <v>5.5675675675675675</v>
      </c>
      <c r="E77" s="254">
        <f>(E5+E7+E9+E11+E13+E15+E17+E19+E21+E23+E25+E27+E29+E31+E33+E35+E37+E39+E41+E43+E45+E47+E49+E51+E53+E55+E57+E59+E59+E61+E63+E65+E67+E69+E71+E73+E75)/37</f>
        <v>3.2702702702702702</v>
      </c>
      <c r="F77" s="254">
        <f>(F5+F7+F9+F11+F13+F15+F17+F19+F21+F23+F25+F27+F29+F31+F33+F35+F37+F39+F41+F43+F45+F47+F49+F51+F53+F55+F57+F59+F59+F61+F63+F65+F67+F69+F71+F73+F75)/37</f>
        <v>11.486486486486486</v>
      </c>
      <c r="G77" s="254">
        <f>(G5+G27+G35+G37+G43+G47+G49+G51+G53+G55)/10</f>
        <v>12.9</v>
      </c>
      <c r="H77" s="254">
        <f t="shared" ref="H77:M77" si="0">(H5+H7+H9+H11+H13+H15+H17+H19+H21+H23+H25+H27+H29+H31+H33+H35+H37+H39+H41+H43+H45+H47+H49+H51+H53+H55+H57+H59+H59+H61+H63+H65+H67+H69+H71+H73+H75)/37</f>
        <v>12.783783783783784</v>
      </c>
      <c r="I77" s="254">
        <f t="shared" si="0"/>
        <v>18.972972972972972</v>
      </c>
      <c r="J77" s="254">
        <f t="shared" si="0"/>
        <v>55.567567567567565</v>
      </c>
      <c r="K77" s="254">
        <f t="shared" si="0"/>
        <v>3.1081081081081079</v>
      </c>
      <c r="L77" s="254">
        <f t="shared" si="0"/>
        <v>4.5405405405405403</v>
      </c>
      <c r="M77" s="254">
        <f t="shared" si="0"/>
        <v>5.9729729729729728</v>
      </c>
      <c r="N77" s="227"/>
      <c r="O77" s="255"/>
    </row>
    <row r="78" spans="1:15" s="235" customFormat="1" ht="24.95" customHeight="1" thickTop="1" x14ac:dyDescent="0.2"/>
    <row r="79" spans="1:15" s="235" customFormat="1" ht="39.950000000000003" customHeight="1" x14ac:dyDescent="0.2"/>
    <row r="80" spans="1:15" s="235" customFormat="1" ht="24.95" customHeight="1" x14ac:dyDescent="0.2"/>
    <row r="81" spans="1:15" s="235" customFormat="1" ht="39.950000000000003" customHeight="1" x14ac:dyDescent="0.2"/>
    <row r="82" spans="1:15" s="235" customFormat="1" ht="39.950000000000003" customHeight="1" x14ac:dyDescent="0.2"/>
    <row r="83" spans="1:15" s="235" customFormat="1" ht="39.950000000000003" customHeight="1" x14ac:dyDescent="0.2"/>
    <row r="84" spans="1:15" s="235" customFormat="1" ht="27" customHeight="1" x14ac:dyDescent="0.2"/>
    <row r="85" spans="1:15" s="235" customFormat="1" ht="39.950000000000003" customHeight="1" x14ac:dyDescent="0.2"/>
    <row r="86" spans="1:15" s="235" customFormat="1" ht="32.25" customHeight="1" x14ac:dyDescent="0.2"/>
    <row r="87" spans="1:15" s="235" customFormat="1" ht="39.950000000000003" customHeight="1" x14ac:dyDescent="0.2"/>
    <row r="88" spans="1:15" s="235" customFormat="1" ht="39.950000000000003" customHeight="1" x14ac:dyDescent="0.2"/>
    <row r="89" spans="1:15" s="235" customFormat="1" ht="39.950000000000003" customHeight="1" x14ac:dyDescent="0.2"/>
    <row r="90" spans="1:15" s="235" customFormat="1" ht="39.950000000000003" customHeight="1" x14ac:dyDescent="0.2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</row>
    <row r="91" spans="1:15" s="235" customFormat="1" ht="39.950000000000003" customHeight="1" x14ac:dyDescent="0.2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</row>
    <row r="92" spans="1:15" s="235" customFormat="1" ht="39.950000000000003" customHeight="1" x14ac:dyDescent="0.2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</row>
    <row r="93" spans="1:15" s="235" customFormat="1" ht="39.950000000000003" customHeight="1" x14ac:dyDescent="0.2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</row>
    <row r="94" spans="1:15" s="235" customFormat="1" ht="39.950000000000003" customHeight="1" x14ac:dyDescent="0.2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</row>
    <row r="95" spans="1:15" s="235" customFormat="1" ht="39.950000000000003" customHeight="1" x14ac:dyDescent="0.2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</row>
    <row r="96" spans="1:15" s="235" customFormat="1" ht="39.950000000000003" customHeight="1" x14ac:dyDescent="0.2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</row>
    <row r="97" spans="1:15" s="235" customFormat="1" ht="39.950000000000003" customHeight="1" x14ac:dyDescent="0.2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</row>
    <row r="98" spans="1:15" s="235" customFormat="1" ht="39.950000000000003" customHeight="1" x14ac:dyDescent="0.2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</row>
    <row r="99" spans="1:15" s="235" customFormat="1" ht="39.950000000000003" customHeight="1" x14ac:dyDescent="0.2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</row>
    <row r="100" spans="1:15" ht="39.950000000000003" customHeight="1" x14ac:dyDescent="0.2"/>
    <row r="101" spans="1:15" ht="39.950000000000003" customHeight="1" x14ac:dyDescent="0.2"/>
    <row r="102" spans="1:15" ht="39.950000000000003" customHeight="1" x14ac:dyDescent="0.2"/>
    <row r="103" spans="1:15" ht="39.950000000000003" customHeight="1" x14ac:dyDescent="0.2"/>
    <row r="104" spans="1:15" ht="39.950000000000003" customHeight="1" x14ac:dyDescent="0.2"/>
    <row r="105" spans="1:15" ht="39.950000000000003" customHeight="1" x14ac:dyDescent="0.2"/>
    <row r="106" spans="1:15" ht="39.950000000000003" customHeight="1" x14ac:dyDescent="0.2"/>
    <row r="107" spans="1:15" ht="39.950000000000003" customHeight="1" x14ac:dyDescent="0.2"/>
    <row r="108" spans="1:15" ht="39.950000000000003" customHeight="1" x14ac:dyDescent="0.2"/>
    <row r="109" spans="1:15" ht="39.950000000000003" customHeight="1" x14ac:dyDescent="0.2"/>
    <row r="110" spans="1:15" ht="39.950000000000003" customHeight="1" x14ac:dyDescent="0.2"/>
    <row r="111" spans="1:15" ht="39.950000000000003" customHeight="1" x14ac:dyDescent="0.2"/>
    <row r="112" spans="1:15" ht="39.950000000000003" customHeight="1" x14ac:dyDescent="0.2"/>
    <row r="113" ht="39.950000000000003" customHeight="1" x14ac:dyDescent="0.2"/>
    <row r="114" ht="39.950000000000003" customHeight="1" x14ac:dyDescent="0.2"/>
    <row r="115" ht="39.950000000000003" customHeight="1" x14ac:dyDescent="0.2"/>
    <row r="116" ht="39.950000000000003" customHeight="1" x14ac:dyDescent="0.2"/>
    <row r="117" ht="39.950000000000003" customHeight="1" x14ac:dyDescent="0.2"/>
    <row r="118" ht="39.950000000000003" customHeight="1" x14ac:dyDescent="0.2"/>
    <row r="119" ht="39.950000000000003" customHeight="1" x14ac:dyDescent="0.2"/>
    <row r="120" ht="39.950000000000003" customHeight="1" x14ac:dyDescent="0.2"/>
    <row r="121" ht="39.950000000000003" customHeight="1" x14ac:dyDescent="0.2"/>
    <row r="122" ht="39.950000000000003" customHeight="1" x14ac:dyDescent="0.2"/>
    <row r="123" ht="39.950000000000003" customHeight="1" x14ac:dyDescent="0.2"/>
    <row r="124" ht="39.950000000000003" customHeight="1" x14ac:dyDescent="0.2"/>
    <row r="125" ht="39.950000000000003" customHeight="1" x14ac:dyDescent="0.2"/>
    <row r="126" ht="39.950000000000003" customHeight="1" x14ac:dyDescent="0.2"/>
    <row r="127" ht="39.950000000000003" customHeight="1" x14ac:dyDescent="0.2"/>
    <row r="128" ht="39.950000000000003" customHeight="1" x14ac:dyDescent="0.2"/>
    <row r="129" ht="39.950000000000003" customHeight="1" x14ac:dyDescent="0.2"/>
    <row r="130" ht="39.950000000000003" customHeight="1" x14ac:dyDescent="0.2"/>
    <row r="131" ht="39.950000000000003" customHeight="1" x14ac:dyDescent="0.2"/>
    <row r="132" ht="39.950000000000003" customHeight="1" x14ac:dyDescent="0.2"/>
    <row r="133" ht="39.950000000000003" customHeight="1" x14ac:dyDescent="0.2"/>
    <row r="134" ht="39.950000000000003" customHeight="1" x14ac:dyDescent="0.2"/>
    <row r="135" ht="39.950000000000003" customHeight="1" x14ac:dyDescent="0.2"/>
    <row r="136" ht="39.950000000000003" customHeight="1" x14ac:dyDescent="0.2"/>
    <row r="137" ht="39.950000000000003" customHeight="1" x14ac:dyDescent="0.2"/>
    <row r="138" ht="39.950000000000003" customHeight="1" x14ac:dyDescent="0.2"/>
  </sheetData>
  <customSheetViews>
    <customSheetView guid="{2EAD168D-A49E-4F5C-9970-5D520AF78882}" showPageBreaks="1">
      <pane xSplit="1" ySplit="4" topLeftCell="B5" activePane="bottomRight" state="frozen"/>
      <selection pane="bottomRight" activeCell="D25" sqref="D25"/>
      <rowBreaks count="4" manualBreakCount="4">
        <brk id="20" max="16383" man="1"/>
        <brk id="38" max="16383" man="1"/>
        <brk id="54" max="16383" man="1"/>
        <brk id="70" max="16383" man="1"/>
      </rowBreaks>
      <pageMargins left="0.5" right="0.5" top="0.5" bottom="0.5" header="0.25" footer="0.25"/>
      <pageSetup paperSize="5" scale="94" orientation="landscape" horizontalDpi="300" verticalDpi="300" r:id="rId1"/>
      <headerFooter alignWithMargins="0">
        <oddFooter>&amp;CPage &amp;P of &amp;N</oddFooter>
      </headerFooter>
    </customSheetView>
    <customSheetView guid="{012EE92B-5C34-485E-A330-68EB9B7C96C6}" showPageBreaks="1">
      <pane xSplit="1" ySplit="4" topLeftCell="B5" activePane="bottomRight" state="frozen"/>
      <selection pane="bottomRight" activeCell="D25" sqref="D25"/>
      <rowBreaks count="4" manualBreakCount="4">
        <brk id="20" max="16383" man="1"/>
        <brk id="38" max="16383" man="1"/>
        <brk id="54" max="16383" man="1"/>
        <brk id="70" max="16383" man="1"/>
      </rowBreaks>
      <pageMargins left="0.5" right="0.5" top="0.5" bottom="0.5" header="0.25" footer="0.25"/>
      <pageSetup paperSize="5" scale="94" orientation="landscape" horizontalDpi="300" verticalDpi="300" r:id="rId2"/>
      <headerFooter alignWithMargins="0">
        <oddFooter>&amp;CPage &amp;P of &amp;N</oddFooter>
      </headerFooter>
    </customSheetView>
  </customSheetViews>
  <mergeCells count="147">
    <mergeCell ref="A17:A18"/>
    <mergeCell ref="O17:O18"/>
    <mergeCell ref="O11:O12"/>
    <mergeCell ref="A13:A14"/>
    <mergeCell ref="A11:A12"/>
    <mergeCell ref="N37:N38"/>
    <mergeCell ref="C11:C12"/>
    <mergeCell ref="N11:N12"/>
    <mergeCell ref="C17:C18"/>
    <mergeCell ref="N17:N18"/>
    <mergeCell ref="C37:C38"/>
    <mergeCell ref="A23:A24"/>
    <mergeCell ref="N23:N24"/>
    <mergeCell ref="A15:A16"/>
    <mergeCell ref="A21:A22"/>
    <mergeCell ref="N21:N22"/>
    <mergeCell ref="A19:A20"/>
    <mergeCell ref="A37:A38"/>
    <mergeCell ref="O15:O16"/>
    <mergeCell ref="N13:N14"/>
    <mergeCell ref="C15:C16"/>
    <mergeCell ref="N15:N16"/>
    <mergeCell ref="N35:N36"/>
    <mergeCell ref="O35:O36"/>
    <mergeCell ref="A1:O1"/>
    <mergeCell ref="A2:O2"/>
    <mergeCell ref="A3:O3"/>
    <mergeCell ref="A5:A6"/>
    <mergeCell ref="A9:A10"/>
    <mergeCell ref="C9:C10"/>
    <mergeCell ref="N9:N10"/>
    <mergeCell ref="O9:O10"/>
    <mergeCell ref="O7:O8"/>
    <mergeCell ref="A7:A8"/>
    <mergeCell ref="N7:N8"/>
    <mergeCell ref="C7:C8"/>
    <mergeCell ref="C5:C6"/>
    <mergeCell ref="N5:N6"/>
    <mergeCell ref="O5:O6"/>
    <mergeCell ref="O25:O26"/>
    <mergeCell ref="O73:O74"/>
    <mergeCell ref="A69:A70"/>
    <mergeCell ref="C69:C70"/>
    <mergeCell ref="N69:N70"/>
    <mergeCell ref="O69:O70"/>
    <mergeCell ref="O43:O44"/>
    <mergeCell ref="A71:A72"/>
    <mergeCell ref="O55:O56"/>
    <mergeCell ref="O61:O62"/>
    <mergeCell ref="O45:O46"/>
    <mergeCell ref="A73:A74"/>
    <mergeCell ref="C73:C74"/>
    <mergeCell ref="N73:N74"/>
    <mergeCell ref="N49:N50"/>
    <mergeCell ref="C53:C54"/>
    <mergeCell ref="A51:A52"/>
    <mergeCell ref="N51:N52"/>
    <mergeCell ref="C51:C52"/>
    <mergeCell ref="A57:A58"/>
    <mergeCell ref="C57:C58"/>
    <mergeCell ref="A49:A50"/>
    <mergeCell ref="A53:A54"/>
    <mergeCell ref="N53:N54"/>
    <mergeCell ref="A25:A26"/>
    <mergeCell ref="C19:C20"/>
    <mergeCell ref="N19:N20"/>
    <mergeCell ref="C23:C24"/>
    <mergeCell ref="C39:C40"/>
    <mergeCell ref="C33:C34"/>
    <mergeCell ref="A33:A34"/>
    <mergeCell ref="A27:A28"/>
    <mergeCell ref="C25:C26"/>
    <mergeCell ref="N25:N26"/>
    <mergeCell ref="O27:O28"/>
    <mergeCell ref="N33:N34"/>
    <mergeCell ref="A41:A42"/>
    <mergeCell ref="C41:C42"/>
    <mergeCell ref="N41:N42"/>
    <mergeCell ref="A31:A32"/>
    <mergeCell ref="C31:C32"/>
    <mergeCell ref="N31:N32"/>
    <mergeCell ref="O41:O42"/>
    <mergeCell ref="A39:A40"/>
    <mergeCell ref="A35:A36"/>
    <mergeCell ref="A29:A30"/>
    <mergeCell ref="C13:C14"/>
    <mergeCell ref="O23:O24"/>
    <mergeCell ref="O21:O22"/>
    <mergeCell ref="C21:C22"/>
    <mergeCell ref="O13:O14"/>
    <mergeCell ref="O59:O60"/>
    <mergeCell ref="O39:O40"/>
    <mergeCell ref="O37:O38"/>
    <mergeCell ref="O57:O58"/>
    <mergeCell ref="O47:O48"/>
    <mergeCell ref="O49:O50"/>
    <mergeCell ref="O53:O54"/>
    <mergeCell ref="O51:O52"/>
    <mergeCell ref="C27:C28"/>
    <mergeCell ref="N27:N28"/>
    <mergeCell ref="C55:C56"/>
    <mergeCell ref="N39:N40"/>
    <mergeCell ref="C35:C36"/>
    <mergeCell ref="C29:C30"/>
    <mergeCell ref="N43:N44"/>
    <mergeCell ref="O31:O32"/>
    <mergeCell ref="O19:O20"/>
    <mergeCell ref="N29:N30"/>
    <mergeCell ref="O29:O30"/>
    <mergeCell ref="A77:C77"/>
    <mergeCell ref="C71:C72"/>
    <mergeCell ref="C61:C62"/>
    <mergeCell ref="C65:C66"/>
    <mergeCell ref="C67:C68"/>
    <mergeCell ref="C63:C64"/>
    <mergeCell ref="C75:C76"/>
    <mergeCell ref="O67:O68"/>
    <mergeCell ref="O65:O66"/>
    <mergeCell ref="O63:O64"/>
    <mergeCell ref="O75:O76"/>
    <mergeCell ref="O71:O72"/>
    <mergeCell ref="N75:N76"/>
    <mergeCell ref="A65:A66"/>
    <mergeCell ref="N65:N66"/>
    <mergeCell ref="A63:A64"/>
    <mergeCell ref="N63:N64"/>
    <mergeCell ref="A67:A68"/>
    <mergeCell ref="N67:N68"/>
    <mergeCell ref="A61:A62"/>
    <mergeCell ref="N61:N62"/>
    <mergeCell ref="N71:N72"/>
    <mergeCell ref="A75:A76"/>
    <mergeCell ref="A47:A48"/>
    <mergeCell ref="C49:C50"/>
    <mergeCell ref="C47:C48"/>
    <mergeCell ref="N45:N46"/>
    <mergeCell ref="C59:C60"/>
    <mergeCell ref="N57:N58"/>
    <mergeCell ref="C45:C46"/>
    <mergeCell ref="C43:C44"/>
    <mergeCell ref="N47:N48"/>
    <mergeCell ref="A45:A46"/>
    <mergeCell ref="A43:A44"/>
    <mergeCell ref="A55:A56"/>
    <mergeCell ref="N55:N56"/>
    <mergeCell ref="A59:A60"/>
    <mergeCell ref="N59:N60"/>
  </mergeCells>
  <phoneticPr fontId="0" type="noConversion"/>
  <pageMargins left="0.5" right="0.5" top="0.5" bottom="0.5" header="0.25" footer="0.25"/>
  <pageSetup paperSize="5" scale="94" orientation="landscape" horizontalDpi="300" verticalDpi="300" r:id="rId3"/>
  <headerFooter alignWithMargins="0">
    <oddFooter>&amp;CPage &amp;P of &amp;N</oddFooter>
  </headerFooter>
  <rowBreaks count="4" manualBreakCount="4">
    <brk id="20" max="16383" man="1"/>
    <brk id="38" max="16383" man="1"/>
    <brk id="54" max="16383" man="1"/>
    <brk id="70" max="16383" man="1"/>
  </rowBreaks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/>
  <dimension ref="A1:B10"/>
  <sheetViews>
    <sheetView workbookViewId="0">
      <selection activeCell="D25" sqref="D25"/>
    </sheetView>
  </sheetViews>
  <sheetFormatPr defaultRowHeight="12.75" x14ac:dyDescent="0.2"/>
  <cols>
    <col min="1" max="1" width="26.7109375" bestFit="1" customWidth="1"/>
    <col min="2" max="2" width="10.140625" bestFit="1" customWidth="1"/>
  </cols>
  <sheetData>
    <row r="1" spans="1:2" x14ac:dyDescent="0.2">
      <c r="A1" s="207" t="s">
        <v>196</v>
      </c>
      <c r="B1" s="74">
        <v>39356</v>
      </c>
    </row>
    <row r="2" spans="1:2" x14ac:dyDescent="0.2">
      <c r="A2" s="207" t="s">
        <v>197</v>
      </c>
      <c r="B2" s="74">
        <v>39386</v>
      </c>
    </row>
    <row r="3" spans="1:2" x14ac:dyDescent="0.2">
      <c r="A3" s="207"/>
      <c r="B3" s="12"/>
    </row>
    <row r="4" spans="1:2" x14ac:dyDescent="0.2">
      <c r="A4" s="207" t="s">
        <v>198</v>
      </c>
      <c r="B4" s="208">
        <f>B2-B1</f>
        <v>30</v>
      </c>
    </row>
    <row r="5" spans="1:2" x14ac:dyDescent="0.2">
      <c r="A5" s="207"/>
      <c r="B5" s="12"/>
    </row>
    <row r="6" spans="1:2" x14ac:dyDescent="0.2">
      <c r="A6" s="207"/>
      <c r="B6" s="12"/>
    </row>
    <row r="7" spans="1:2" x14ac:dyDescent="0.2">
      <c r="A7" s="207" t="s">
        <v>199</v>
      </c>
      <c r="B7" s="12">
        <f>NETWORKDAYS(B1,B2,B10)</f>
        <v>22</v>
      </c>
    </row>
    <row r="8" spans="1:2" x14ac:dyDescent="0.2">
      <c r="A8" s="207"/>
      <c r="B8" s="12"/>
    </row>
    <row r="9" spans="1:2" x14ac:dyDescent="0.2">
      <c r="A9" s="207"/>
      <c r="B9" s="12"/>
    </row>
    <row r="10" spans="1:2" x14ac:dyDescent="0.2">
      <c r="A10" s="207" t="s">
        <v>200</v>
      </c>
      <c r="B10" s="74">
        <v>39363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/>
  <dimension ref="A1:B4"/>
  <sheetViews>
    <sheetView workbookViewId="0">
      <selection activeCell="D25" sqref="D25"/>
    </sheetView>
  </sheetViews>
  <sheetFormatPr defaultRowHeight="12.75" x14ac:dyDescent="0.2"/>
  <cols>
    <col min="1" max="1" width="26.7109375" bestFit="1" customWidth="1"/>
    <col min="2" max="2" width="10.140625" bestFit="1" customWidth="1"/>
  </cols>
  <sheetData>
    <row r="1" spans="1:2" x14ac:dyDescent="0.2">
      <c r="A1" s="207" t="s">
        <v>196</v>
      </c>
      <c r="B1" s="74">
        <v>39083</v>
      </c>
    </row>
    <row r="2" spans="1:2" x14ac:dyDescent="0.2">
      <c r="A2" s="207" t="s">
        <v>197</v>
      </c>
      <c r="B2" s="74">
        <v>39386</v>
      </c>
    </row>
    <row r="3" spans="1:2" x14ac:dyDescent="0.2">
      <c r="A3" s="207"/>
      <c r="B3" s="12"/>
    </row>
    <row r="4" spans="1:2" x14ac:dyDescent="0.2">
      <c r="A4" s="207" t="s">
        <v>201</v>
      </c>
      <c r="B4" s="208">
        <f>MONTH(B2)-MONTH(B1)</f>
        <v>9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/>
  <dimension ref="A1:C13"/>
  <sheetViews>
    <sheetView workbookViewId="0">
      <selection activeCell="D25" sqref="D25"/>
    </sheetView>
  </sheetViews>
  <sheetFormatPr defaultRowHeight="12.75" x14ac:dyDescent="0.2"/>
  <cols>
    <col min="1" max="1" width="26.7109375" bestFit="1" customWidth="1"/>
    <col min="2" max="2" width="10.140625" customWidth="1"/>
  </cols>
  <sheetData>
    <row r="1" spans="1:3" x14ac:dyDescent="0.2">
      <c r="A1" s="207" t="s">
        <v>196</v>
      </c>
      <c r="B1" s="74">
        <v>39356</v>
      </c>
    </row>
    <row r="2" spans="1:3" x14ac:dyDescent="0.2">
      <c r="A2" s="207" t="s">
        <v>197</v>
      </c>
      <c r="B2" s="74">
        <v>39386</v>
      </c>
    </row>
    <row r="3" spans="1:3" x14ac:dyDescent="0.2">
      <c r="A3" s="207"/>
      <c r="B3" s="12"/>
    </row>
    <row r="4" spans="1:3" x14ac:dyDescent="0.2">
      <c r="A4" s="207" t="s">
        <v>199</v>
      </c>
      <c r="B4" s="12">
        <f>NETWORKDAYS(B1,B2,B7)</f>
        <v>22</v>
      </c>
    </row>
    <row r="5" spans="1:3" x14ac:dyDescent="0.2">
      <c r="A5" s="207"/>
      <c r="B5" s="12"/>
    </row>
    <row r="6" spans="1:3" x14ac:dyDescent="0.2">
      <c r="A6" s="207"/>
      <c r="B6" s="12"/>
    </row>
    <row r="7" spans="1:3" x14ac:dyDescent="0.2">
      <c r="A7" s="207" t="s">
        <v>200</v>
      </c>
      <c r="B7" s="74">
        <v>39363</v>
      </c>
    </row>
    <row r="8" spans="1:3" x14ac:dyDescent="0.2">
      <c r="B8" s="74">
        <v>39364</v>
      </c>
    </row>
    <row r="9" spans="1:3" x14ac:dyDescent="0.2">
      <c r="B9" s="209">
        <v>39375</v>
      </c>
    </row>
    <row r="11" spans="1:3" x14ac:dyDescent="0.2">
      <c r="A11" t="s">
        <v>202</v>
      </c>
      <c r="C11">
        <f>B4</f>
        <v>22</v>
      </c>
    </row>
    <row r="12" spans="1:3" x14ac:dyDescent="0.2">
      <c r="A12" t="s">
        <v>203</v>
      </c>
    </row>
    <row r="13" spans="1:3" x14ac:dyDescent="0.2">
      <c r="A13" t="s">
        <v>204</v>
      </c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pageMargins left="0.75" right="0.75" top="1" bottom="1" header="0.5" footer="0.5"/>
  <pageSetup orientation="portrait" r:id="rId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E2"/>
  <sheetViews>
    <sheetView zoomScale="130" zoomScaleNormal="130" workbookViewId="0">
      <selection activeCell="E3" sqref="E3"/>
    </sheetView>
  </sheetViews>
  <sheetFormatPr defaultColWidth="8.85546875" defaultRowHeight="12.75" x14ac:dyDescent="0.2"/>
  <cols>
    <col min="1" max="16384" width="8.85546875" style="306"/>
  </cols>
  <sheetData>
    <row r="1" spans="1:5" x14ac:dyDescent="0.2">
      <c r="A1" s="306">
        <v>1</v>
      </c>
      <c r="C1" s="306">
        <v>0</v>
      </c>
      <c r="E1" s="306">
        <v>0</v>
      </c>
    </row>
    <row r="2" spans="1:5" x14ac:dyDescent="0.2">
      <c r="A2" s="306">
        <v>2</v>
      </c>
      <c r="C2" s="306">
        <v>500</v>
      </c>
      <c r="E2" s="306">
        <v>0.5</v>
      </c>
    </row>
  </sheetData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indexed="47"/>
  </sheetPr>
  <dimension ref="A1:K85"/>
  <sheetViews>
    <sheetView topLeftCell="B1" workbookViewId="0">
      <selection activeCell="D25" sqref="D25"/>
    </sheetView>
  </sheetViews>
  <sheetFormatPr defaultRowHeight="12.75" x14ac:dyDescent="0.2"/>
  <cols>
    <col min="2" max="2" width="12.140625" bestFit="1" customWidth="1"/>
    <col min="3" max="3" width="10.85546875" customWidth="1"/>
    <col min="4" max="4" width="14.42578125" bestFit="1" customWidth="1"/>
    <col min="5" max="7" width="15.42578125" bestFit="1" customWidth="1"/>
    <col min="8" max="8" width="14.42578125" bestFit="1" customWidth="1"/>
    <col min="9" max="9" width="10.140625" hidden="1" customWidth="1"/>
    <col min="11" max="11" width="16.85546875" style="210" bestFit="1" customWidth="1"/>
  </cols>
  <sheetData>
    <row r="1" spans="2:11" x14ac:dyDescent="0.2">
      <c r="C1" s="210" t="s">
        <v>205</v>
      </c>
      <c r="J1" t="s">
        <v>7</v>
      </c>
      <c r="K1" s="210" t="s">
        <v>206</v>
      </c>
    </row>
    <row r="2" spans="2:11" x14ac:dyDescent="0.2">
      <c r="C2" s="210">
        <v>30</v>
      </c>
      <c r="I2" s="209">
        <v>39295</v>
      </c>
      <c r="J2" t="s">
        <v>207</v>
      </c>
      <c r="K2" s="211">
        <v>39247</v>
      </c>
    </row>
    <row r="3" spans="2:11" ht="27.75" customHeight="1" thickBot="1" x14ac:dyDescent="0.25">
      <c r="B3" s="162" t="s">
        <v>208</v>
      </c>
      <c r="C3" s="212" t="s">
        <v>209</v>
      </c>
      <c r="I3" s="209">
        <v>39296</v>
      </c>
      <c r="J3" t="s">
        <v>210</v>
      </c>
      <c r="K3" s="211">
        <v>39706</v>
      </c>
    </row>
    <row r="4" spans="2:11" ht="13.5" thickBot="1" x14ac:dyDescent="0.25">
      <c r="B4" s="213">
        <f ca="1">TODAY()</f>
        <v>42572</v>
      </c>
      <c r="C4" s="214">
        <f ca="1">B4-C2</f>
        <v>42542</v>
      </c>
      <c r="D4" s="209"/>
      <c r="I4" s="209">
        <v>39297</v>
      </c>
      <c r="J4" t="s">
        <v>211</v>
      </c>
      <c r="K4" s="211">
        <v>38519</v>
      </c>
    </row>
    <row r="5" spans="2:11" x14ac:dyDescent="0.2">
      <c r="I5" s="209">
        <v>39298</v>
      </c>
      <c r="J5" t="s">
        <v>212</v>
      </c>
      <c r="K5" s="211">
        <v>39338</v>
      </c>
    </row>
    <row r="6" spans="2:11" x14ac:dyDescent="0.2">
      <c r="I6" s="209">
        <v>39299</v>
      </c>
      <c r="J6" t="s">
        <v>87</v>
      </c>
      <c r="K6" s="211">
        <v>39306</v>
      </c>
    </row>
    <row r="7" spans="2:11" x14ac:dyDescent="0.2">
      <c r="I7" s="209">
        <v>39300</v>
      </c>
      <c r="J7" t="s">
        <v>213</v>
      </c>
      <c r="K7" s="211">
        <v>39307</v>
      </c>
    </row>
    <row r="8" spans="2:11" ht="13.5" thickBot="1" x14ac:dyDescent="0.25">
      <c r="I8" s="209">
        <v>39301</v>
      </c>
      <c r="J8" t="s">
        <v>214</v>
      </c>
      <c r="K8" s="211">
        <v>39308</v>
      </c>
    </row>
    <row r="9" spans="2:11" ht="12.75" customHeight="1" x14ac:dyDescent="0.2">
      <c r="B9" s="372" t="s">
        <v>215</v>
      </c>
      <c r="C9" s="361" t="s">
        <v>216</v>
      </c>
      <c r="D9" s="362"/>
      <c r="E9" s="362"/>
      <c r="F9" s="362"/>
      <c r="G9" s="362"/>
      <c r="H9" s="363"/>
      <c r="I9" s="209">
        <v>39302</v>
      </c>
      <c r="J9" t="s">
        <v>217</v>
      </c>
      <c r="K9" s="211">
        <v>39309</v>
      </c>
    </row>
    <row r="10" spans="2:11" ht="12.75" customHeight="1" x14ac:dyDescent="0.2">
      <c r="B10" s="373"/>
      <c r="C10" s="364"/>
      <c r="D10" s="365"/>
      <c r="E10" s="365"/>
      <c r="F10" s="365"/>
      <c r="G10" s="365"/>
      <c r="H10" s="366"/>
      <c r="I10" s="209">
        <v>39303</v>
      </c>
      <c r="J10" t="s">
        <v>218</v>
      </c>
      <c r="K10" s="211">
        <v>39343</v>
      </c>
    </row>
    <row r="11" spans="2:11" ht="12.75" customHeight="1" x14ac:dyDescent="0.2">
      <c r="B11" s="373"/>
      <c r="C11" s="364"/>
      <c r="D11" s="365"/>
      <c r="E11" s="365"/>
      <c r="F11" s="365"/>
      <c r="G11" s="365"/>
      <c r="H11" s="366"/>
      <c r="I11" s="209">
        <v>39304</v>
      </c>
      <c r="J11" t="s">
        <v>219</v>
      </c>
      <c r="K11" s="211">
        <v>39299</v>
      </c>
    </row>
    <row r="12" spans="2:11" ht="12.75" customHeight="1" x14ac:dyDescent="0.2">
      <c r="B12" s="373"/>
      <c r="C12" s="364"/>
      <c r="D12" s="365"/>
      <c r="E12" s="365"/>
      <c r="F12" s="365"/>
      <c r="G12" s="365"/>
      <c r="H12" s="366"/>
      <c r="I12" s="209">
        <v>39305</v>
      </c>
      <c r="J12" t="s">
        <v>220</v>
      </c>
      <c r="K12" s="211">
        <v>39310</v>
      </c>
    </row>
    <row r="13" spans="2:11" ht="12.75" customHeight="1" thickBot="1" x14ac:dyDescent="0.25">
      <c r="B13" s="374"/>
      <c r="C13" s="367"/>
      <c r="D13" s="368"/>
      <c r="E13" s="368"/>
      <c r="F13" s="368"/>
      <c r="G13" s="368"/>
      <c r="H13" s="369"/>
      <c r="I13" s="209">
        <v>39306</v>
      </c>
      <c r="K13" s="211"/>
    </row>
    <row r="14" spans="2:11" ht="12.75" customHeight="1" thickBot="1" x14ac:dyDescent="0.25">
      <c r="C14" s="215"/>
      <c r="D14" s="215"/>
      <c r="E14" s="215"/>
      <c r="F14" s="215"/>
      <c r="G14" s="215"/>
      <c r="H14" s="215"/>
      <c r="I14" s="209">
        <v>39307</v>
      </c>
    </row>
    <row r="15" spans="2:11" ht="12.75" customHeight="1" x14ac:dyDescent="0.2">
      <c r="B15" s="359" t="s">
        <v>221</v>
      </c>
      <c r="C15" s="370" t="s">
        <v>222</v>
      </c>
      <c r="D15" s="371"/>
      <c r="E15" s="371"/>
      <c r="F15" s="371"/>
      <c r="G15" s="371"/>
      <c r="H15" s="371"/>
      <c r="I15" s="209">
        <v>39308</v>
      </c>
    </row>
    <row r="16" spans="2:11" ht="12.75" customHeight="1" x14ac:dyDescent="0.2">
      <c r="B16" s="360"/>
      <c r="C16" s="370"/>
      <c r="D16" s="371"/>
      <c r="E16" s="371"/>
      <c r="F16" s="371"/>
      <c r="G16" s="371"/>
      <c r="H16" s="371"/>
      <c r="I16" s="209">
        <v>39309</v>
      </c>
    </row>
    <row r="17" spans="1:9" ht="12.75" customHeight="1" x14ac:dyDescent="0.2">
      <c r="B17" s="360"/>
      <c r="C17" s="370"/>
      <c r="D17" s="371"/>
      <c r="E17" s="371"/>
      <c r="F17" s="371"/>
      <c r="G17" s="371"/>
      <c r="H17" s="371"/>
      <c r="I17" s="209">
        <v>39310</v>
      </c>
    </row>
    <row r="18" spans="1:9" ht="12.75" customHeight="1" x14ac:dyDescent="0.2">
      <c r="B18" s="360"/>
      <c r="C18" s="370"/>
      <c r="D18" s="371"/>
      <c r="E18" s="371"/>
      <c r="F18" s="371"/>
      <c r="G18" s="371"/>
      <c r="H18" s="371"/>
      <c r="I18" s="209">
        <v>39311</v>
      </c>
    </row>
    <row r="19" spans="1:9" ht="12.75" customHeight="1" x14ac:dyDescent="0.2">
      <c r="B19" s="360"/>
      <c r="C19" s="370"/>
      <c r="D19" s="371"/>
      <c r="E19" s="371"/>
      <c r="F19" s="371"/>
      <c r="G19" s="371"/>
      <c r="H19" s="371"/>
      <c r="I19" s="209">
        <v>39312</v>
      </c>
    </row>
    <row r="20" spans="1:9" ht="12.75" customHeight="1" x14ac:dyDescent="0.2">
      <c r="B20" s="360"/>
      <c r="C20" s="370"/>
      <c r="D20" s="371"/>
      <c r="E20" s="371"/>
      <c r="F20" s="371"/>
      <c r="G20" s="371"/>
      <c r="H20" s="371"/>
      <c r="I20" s="209">
        <v>39313</v>
      </c>
    </row>
    <row r="21" spans="1:9" ht="12.75" customHeight="1" x14ac:dyDescent="0.2">
      <c r="C21" s="215"/>
      <c r="D21" s="215"/>
      <c r="E21" s="215"/>
      <c r="F21" s="215"/>
      <c r="G21" s="215"/>
      <c r="H21" s="215"/>
      <c r="I21" s="209">
        <v>39314</v>
      </c>
    </row>
    <row r="22" spans="1:9" ht="12.75" customHeight="1" x14ac:dyDescent="0.2">
      <c r="B22" s="364" t="s">
        <v>223</v>
      </c>
      <c r="C22" s="364" t="s">
        <v>224</v>
      </c>
      <c r="D22" s="365"/>
      <c r="E22" s="365"/>
      <c r="F22" s="365"/>
      <c r="G22" s="365"/>
      <c r="H22" s="365"/>
      <c r="I22" s="209">
        <v>39319</v>
      </c>
    </row>
    <row r="23" spans="1:9" ht="12.75" customHeight="1" x14ac:dyDescent="0.2">
      <c r="B23" s="364"/>
      <c r="C23" s="364"/>
      <c r="D23" s="365"/>
      <c r="E23" s="365"/>
      <c r="F23" s="365"/>
      <c r="G23" s="365"/>
      <c r="H23" s="365"/>
      <c r="I23" s="209">
        <v>39320</v>
      </c>
    </row>
    <row r="24" spans="1:9" ht="12.75" customHeight="1" x14ac:dyDescent="0.2">
      <c r="B24" s="364"/>
      <c r="C24" s="364"/>
      <c r="D24" s="365"/>
      <c r="E24" s="365"/>
      <c r="F24" s="365"/>
      <c r="G24" s="365"/>
      <c r="H24" s="365"/>
      <c r="I24" s="209">
        <v>39321</v>
      </c>
    </row>
    <row r="25" spans="1:9" ht="14.25" customHeight="1" x14ac:dyDescent="0.2">
      <c r="B25" s="364"/>
      <c r="C25" s="364"/>
      <c r="D25" s="365"/>
      <c r="E25" s="365"/>
      <c r="F25" s="365"/>
      <c r="G25" s="365"/>
      <c r="H25" s="365"/>
      <c r="I25" s="209">
        <v>39322</v>
      </c>
    </row>
    <row r="26" spans="1:9" ht="12.75" customHeight="1" x14ac:dyDescent="0.2">
      <c r="B26" s="364"/>
      <c r="C26" s="364"/>
      <c r="D26" s="365"/>
      <c r="E26" s="365"/>
      <c r="F26" s="365"/>
      <c r="G26" s="365"/>
      <c r="H26" s="365"/>
      <c r="I26" s="209">
        <v>39323</v>
      </c>
    </row>
    <row r="27" spans="1:9" ht="12.75" customHeight="1" x14ac:dyDescent="0.2">
      <c r="B27" s="364"/>
      <c r="C27" s="364"/>
      <c r="D27" s="365"/>
      <c r="E27" s="365"/>
      <c r="F27" s="365"/>
      <c r="G27" s="365"/>
      <c r="H27" s="365"/>
      <c r="I27" s="209">
        <v>39324</v>
      </c>
    </row>
    <row r="28" spans="1:9" ht="13.5" customHeight="1" x14ac:dyDescent="0.2">
      <c r="B28" s="364"/>
      <c r="C28" s="364"/>
      <c r="D28" s="365"/>
      <c r="E28" s="365"/>
      <c r="F28" s="365"/>
      <c r="G28" s="365"/>
      <c r="H28" s="365"/>
      <c r="I28" s="209">
        <v>39325</v>
      </c>
    </row>
    <row r="29" spans="1:9" ht="14.25" x14ac:dyDescent="0.2">
      <c r="A29" s="216"/>
      <c r="B29" s="217"/>
      <c r="C29" s="218"/>
      <c r="D29" s="218"/>
      <c r="E29" s="218"/>
      <c r="F29" s="218"/>
      <c r="G29" s="218"/>
      <c r="H29" s="218"/>
      <c r="I29" s="214">
        <v>39327</v>
      </c>
    </row>
    <row r="30" spans="1:9" ht="12.75" customHeight="1" x14ac:dyDescent="0.2">
      <c r="A30" s="216"/>
      <c r="B30" s="217"/>
      <c r="C30" s="218"/>
      <c r="D30" s="218"/>
      <c r="E30" s="218"/>
      <c r="F30" s="218"/>
      <c r="G30" s="218"/>
      <c r="H30" s="218"/>
      <c r="I30" s="214">
        <v>39328</v>
      </c>
    </row>
    <row r="31" spans="1:9" ht="12.75" customHeight="1" x14ac:dyDescent="0.2">
      <c r="A31" s="216"/>
      <c r="B31" s="217"/>
      <c r="C31" s="218"/>
      <c r="D31" s="218"/>
      <c r="E31" s="218"/>
      <c r="F31" s="218"/>
      <c r="G31" s="218"/>
      <c r="H31" s="218"/>
      <c r="I31" s="214">
        <v>39329</v>
      </c>
    </row>
    <row r="32" spans="1:9" ht="12.75" customHeight="1" x14ac:dyDescent="0.2">
      <c r="A32" s="216"/>
      <c r="B32" s="217"/>
      <c r="C32" s="218"/>
      <c r="D32" s="218"/>
      <c r="E32" s="218"/>
      <c r="F32" s="218"/>
      <c r="G32" s="218"/>
      <c r="H32" s="218"/>
      <c r="I32" s="214">
        <v>39330</v>
      </c>
    </row>
    <row r="33" spans="1:9" ht="13.5" customHeight="1" x14ac:dyDescent="0.2">
      <c r="A33" s="216"/>
      <c r="B33" s="217"/>
      <c r="C33" s="218"/>
      <c r="D33" s="218"/>
      <c r="E33" s="218"/>
      <c r="F33" s="218"/>
      <c r="G33" s="218"/>
      <c r="H33" s="218"/>
      <c r="I33" s="214">
        <v>39331</v>
      </c>
    </row>
    <row r="34" spans="1:9" ht="12.75" customHeight="1" x14ac:dyDescent="0.2">
      <c r="A34" s="216"/>
      <c r="B34" s="216"/>
      <c r="C34" s="216"/>
      <c r="D34" s="216"/>
      <c r="E34" s="216"/>
      <c r="F34" s="216"/>
      <c r="G34" s="216"/>
      <c r="H34" s="216"/>
      <c r="I34" s="214">
        <v>39332</v>
      </c>
    </row>
    <row r="35" spans="1:9" ht="14.25" x14ac:dyDescent="0.2">
      <c r="A35" s="216"/>
      <c r="B35" s="219"/>
      <c r="C35" s="218"/>
      <c r="D35" s="218"/>
      <c r="E35" s="218"/>
      <c r="F35" s="218"/>
      <c r="G35" s="218"/>
      <c r="H35" s="218"/>
      <c r="I35" s="214">
        <v>39333</v>
      </c>
    </row>
    <row r="36" spans="1:9" ht="12.75" customHeight="1" x14ac:dyDescent="0.2">
      <c r="A36" s="216"/>
      <c r="B36" s="219"/>
      <c r="C36" s="218"/>
      <c r="D36" s="218"/>
      <c r="E36" s="218"/>
      <c r="F36" s="218"/>
      <c r="G36" s="218"/>
      <c r="H36" s="218"/>
      <c r="I36" s="214">
        <v>39334</v>
      </c>
    </row>
    <row r="37" spans="1:9" ht="12.75" customHeight="1" x14ac:dyDescent="0.2">
      <c r="A37" s="216"/>
      <c r="B37" s="219"/>
      <c r="C37" s="218"/>
      <c r="D37" s="218"/>
      <c r="E37" s="218"/>
      <c r="F37" s="218"/>
      <c r="G37" s="218"/>
      <c r="H37" s="218"/>
      <c r="I37" s="214">
        <v>39335</v>
      </c>
    </row>
    <row r="38" spans="1:9" ht="12.75" customHeight="1" x14ac:dyDescent="0.2">
      <c r="A38" s="216"/>
      <c r="B38" s="219"/>
      <c r="C38" s="218"/>
      <c r="D38" s="218"/>
      <c r="E38" s="218"/>
      <c r="F38" s="218"/>
      <c r="G38" s="218"/>
      <c r="H38" s="218"/>
      <c r="I38" s="214">
        <v>39336</v>
      </c>
    </row>
    <row r="39" spans="1:9" ht="12.75" customHeight="1" x14ac:dyDescent="0.2">
      <c r="A39" s="216"/>
      <c r="B39" s="219"/>
      <c r="C39" s="218"/>
      <c r="D39" s="218"/>
      <c r="E39" s="218"/>
      <c r="F39" s="218"/>
      <c r="G39" s="218"/>
      <c r="H39" s="218"/>
      <c r="I39" s="214">
        <v>39337</v>
      </c>
    </row>
    <row r="40" spans="1:9" ht="12.75" customHeight="1" x14ac:dyDescent="0.2">
      <c r="A40" s="216"/>
      <c r="B40" s="219"/>
      <c r="C40" s="218"/>
      <c r="D40" s="218"/>
      <c r="E40" s="218"/>
      <c r="F40" s="218"/>
      <c r="G40" s="218"/>
      <c r="H40" s="218"/>
      <c r="I40" s="214">
        <v>39338</v>
      </c>
    </row>
    <row r="41" spans="1:9" ht="12.75" customHeight="1" x14ac:dyDescent="0.2">
      <c r="A41" s="216"/>
      <c r="B41" s="219"/>
      <c r="C41" s="218"/>
      <c r="D41" s="218"/>
      <c r="E41" s="218"/>
      <c r="F41" s="218"/>
      <c r="G41" s="218"/>
      <c r="H41" s="218"/>
      <c r="I41" s="214">
        <v>39339</v>
      </c>
    </row>
    <row r="42" spans="1:9" ht="12.75" customHeight="1" x14ac:dyDescent="0.2">
      <c r="A42" s="216"/>
      <c r="B42" s="216"/>
      <c r="C42" s="216"/>
      <c r="D42" s="216"/>
      <c r="E42" s="216"/>
      <c r="F42" s="216"/>
      <c r="G42" s="216"/>
      <c r="H42" s="216"/>
      <c r="I42" s="214">
        <v>39340</v>
      </c>
    </row>
    <row r="44" spans="1:9" x14ac:dyDescent="0.2">
      <c r="I44" s="209">
        <v>39341</v>
      </c>
    </row>
    <row r="45" spans="1:9" x14ac:dyDescent="0.2">
      <c r="I45" s="209">
        <v>39342</v>
      </c>
    </row>
    <row r="46" spans="1:9" x14ac:dyDescent="0.2">
      <c r="I46" s="209">
        <v>39343</v>
      </c>
    </row>
    <row r="47" spans="1:9" x14ac:dyDescent="0.2">
      <c r="I47" s="209">
        <v>39344</v>
      </c>
    </row>
    <row r="48" spans="1:9" x14ac:dyDescent="0.2">
      <c r="I48" s="209">
        <v>39345</v>
      </c>
    </row>
    <row r="49" spans="9:9" x14ac:dyDescent="0.2">
      <c r="I49" s="209">
        <v>39346</v>
      </c>
    </row>
    <row r="50" spans="9:9" x14ac:dyDescent="0.2">
      <c r="I50" s="209">
        <v>39347</v>
      </c>
    </row>
    <row r="51" spans="9:9" x14ac:dyDescent="0.2">
      <c r="I51" s="209">
        <v>39348</v>
      </c>
    </row>
    <row r="52" spans="9:9" x14ac:dyDescent="0.2">
      <c r="I52" s="209">
        <v>39349</v>
      </c>
    </row>
    <row r="53" spans="9:9" x14ac:dyDescent="0.2">
      <c r="I53" s="209">
        <v>39350</v>
      </c>
    </row>
    <row r="54" spans="9:9" x14ac:dyDescent="0.2">
      <c r="I54" s="209">
        <v>39351</v>
      </c>
    </row>
    <row r="55" spans="9:9" x14ac:dyDescent="0.2">
      <c r="I55" s="209">
        <v>39352</v>
      </c>
    </row>
    <row r="56" spans="9:9" x14ac:dyDescent="0.2">
      <c r="I56" s="209">
        <v>39353</v>
      </c>
    </row>
    <row r="57" spans="9:9" x14ac:dyDescent="0.2">
      <c r="I57" s="209">
        <v>39354</v>
      </c>
    </row>
    <row r="58" spans="9:9" x14ac:dyDescent="0.2">
      <c r="I58" s="209">
        <v>39355</v>
      </c>
    </row>
    <row r="59" spans="9:9" x14ac:dyDescent="0.2">
      <c r="I59" s="209">
        <v>39356</v>
      </c>
    </row>
    <row r="60" spans="9:9" x14ac:dyDescent="0.2">
      <c r="I60" s="209">
        <v>39357</v>
      </c>
    </row>
    <row r="61" spans="9:9" x14ac:dyDescent="0.2">
      <c r="I61" s="209">
        <v>39358</v>
      </c>
    </row>
    <row r="62" spans="9:9" x14ac:dyDescent="0.2">
      <c r="I62" s="209">
        <v>39359</v>
      </c>
    </row>
    <row r="63" spans="9:9" x14ac:dyDescent="0.2">
      <c r="I63" s="209">
        <v>39360</v>
      </c>
    </row>
    <row r="64" spans="9:9" x14ac:dyDescent="0.2">
      <c r="I64" s="209">
        <v>39361</v>
      </c>
    </row>
    <row r="65" spans="9:9" x14ac:dyDescent="0.2">
      <c r="I65" s="209">
        <v>39362</v>
      </c>
    </row>
    <row r="66" spans="9:9" x14ac:dyDescent="0.2">
      <c r="I66" s="209">
        <v>39363</v>
      </c>
    </row>
    <row r="67" spans="9:9" x14ac:dyDescent="0.2">
      <c r="I67" s="209">
        <v>39364</v>
      </c>
    </row>
    <row r="68" spans="9:9" x14ac:dyDescent="0.2">
      <c r="I68" s="209">
        <v>39365</v>
      </c>
    </row>
    <row r="69" spans="9:9" x14ac:dyDescent="0.2">
      <c r="I69" s="209">
        <v>39366</v>
      </c>
    </row>
    <row r="70" spans="9:9" x14ac:dyDescent="0.2">
      <c r="I70" s="209">
        <v>39367</v>
      </c>
    </row>
    <row r="71" spans="9:9" x14ac:dyDescent="0.2">
      <c r="I71" s="209">
        <v>39368</v>
      </c>
    </row>
    <row r="72" spans="9:9" x14ac:dyDescent="0.2">
      <c r="I72" s="209">
        <v>39369</v>
      </c>
    </row>
    <row r="73" spans="9:9" x14ac:dyDescent="0.2">
      <c r="I73" s="209">
        <v>39370</v>
      </c>
    </row>
    <row r="74" spans="9:9" x14ac:dyDescent="0.2">
      <c r="I74" s="209">
        <v>39371</v>
      </c>
    </row>
    <row r="75" spans="9:9" x14ac:dyDescent="0.2">
      <c r="I75" s="209">
        <v>39372</v>
      </c>
    </row>
    <row r="76" spans="9:9" x14ac:dyDescent="0.2">
      <c r="I76" s="209">
        <v>39373</v>
      </c>
    </row>
    <row r="77" spans="9:9" x14ac:dyDescent="0.2">
      <c r="I77" s="209">
        <v>39374</v>
      </c>
    </row>
    <row r="78" spans="9:9" x14ac:dyDescent="0.2">
      <c r="I78" s="209">
        <v>39375</v>
      </c>
    </row>
    <row r="79" spans="9:9" x14ac:dyDescent="0.2">
      <c r="I79" s="209">
        <v>39376</v>
      </c>
    </row>
    <row r="80" spans="9:9" x14ac:dyDescent="0.2">
      <c r="I80" s="209">
        <v>39377</v>
      </c>
    </row>
    <row r="81" spans="9:9" x14ac:dyDescent="0.2">
      <c r="I81" s="209">
        <v>39378</v>
      </c>
    </row>
    <row r="82" spans="9:9" x14ac:dyDescent="0.2">
      <c r="I82" s="209">
        <v>39379</v>
      </c>
    </row>
    <row r="83" spans="9:9" x14ac:dyDescent="0.2">
      <c r="I83" s="209">
        <v>39380</v>
      </c>
    </row>
    <row r="84" spans="9:9" x14ac:dyDescent="0.2">
      <c r="I84" s="209">
        <v>39381</v>
      </c>
    </row>
    <row r="85" spans="9:9" x14ac:dyDescent="0.2">
      <c r="I85" s="209">
        <v>39382</v>
      </c>
    </row>
  </sheetData>
  <customSheetViews>
    <customSheetView guid="{2EAD168D-A49E-4F5C-9970-5D520AF78882}" hiddenColumns="1" topLeftCell="B1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 hiddenColumns="1" topLeftCell="B1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7">
    <mergeCell ref="B15:B20"/>
    <mergeCell ref="C9:H13"/>
    <mergeCell ref="B22:B26"/>
    <mergeCell ref="B27:B28"/>
    <mergeCell ref="C15:H20"/>
    <mergeCell ref="C22:H28"/>
    <mergeCell ref="B9:B13"/>
  </mergeCells>
  <phoneticPr fontId="4" type="noConversion"/>
  <conditionalFormatting sqref="K2:K12">
    <cfRule type="cellIs" dxfId="2" priority="1" stopIfTrue="1" operator="lessThan">
      <formula>$C$4</formula>
    </cfRule>
  </conditionalFormatting>
  <conditionalFormatting sqref="K1">
    <cfRule type="cellIs" dxfId="1" priority="2" stopIfTrue="1" operator="lessThan">
      <formula>$C$4</formula>
    </cfRule>
  </conditionalFormatting>
  <conditionalFormatting sqref="I44:I85 I2:I42">
    <cfRule type="cellIs" dxfId="0" priority="3" stopIfTrue="1" operator="greaterThan">
      <formula>$C$4</formula>
    </cfRule>
  </conditionalFormatting>
  <pageMargins left="0.75" right="0.75" top="1" bottom="1" header="0.5" footer="0.5"/>
  <pageSetup orientation="portrait" r:id="rId3"/>
  <headerFooter alignWithMargins="0"/>
  <drawing r:id="rId4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indexed="33"/>
  </sheetPr>
  <dimension ref="A1:F18"/>
  <sheetViews>
    <sheetView workbookViewId="0">
      <selection activeCell="D25" sqref="D25"/>
    </sheetView>
  </sheetViews>
  <sheetFormatPr defaultColWidth="9.140625" defaultRowHeight="12.75" x14ac:dyDescent="0.2"/>
  <cols>
    <col min="1" max="1" width="10.28515625" style="222" bestFit="1" customWidth="1"/>
    <col min="2" max="2" width="12.42578125" style="222" bestFit="1" customWidth="1"/>
    <col min="3" max="3" width="8.42578125" style="222" bestFit="1" customWidth="1"/>
    <col min="4" max="5" width="9.140625" style="222"/>
    <col min="6" max="6" width="10.28515625" style="222" bestFit="1" customWidth="1"/>
    <col min="7" max="16384" width="9.140625" style="222"/>
  </cols>
  <sheetData>
    <row r="1" spans="1:6" ht="25.5" x14ac:dyDescent="0.2">
      <c r="A1" s="220" t="s">
        <v>193</v>
      </c>
      <c r="B1" s="220" t="s">
        <v>194</v>
      </c>
      <c r="C1" s="220" t="s">
        <v>195</v>
      </c>
      <c r="F1" s="77"/>
    </row>
    <row r="2" spans="1:6" ht="13.5" thickBot="1" x14ac:dyDescent="0.25">
      <c r="A2" s="223">
        <v>1000</v>
      </c>
      <c r="B2" s="223">
        <v>0</v>
      </c>
      <c r="F2" s="77">
        <f>SUM(A2,-B2)</f>
        <v>1000</v>
      </c>
    </row>
    <row r="3" spans="1:6" ht="13.5" thickBot="1" x14ac:dyDescent="0.25">
      <c r="A3" s="223">
        <v>1000</v>
      </c>
      <c r="B3" s="223">
        <v>0</v>
      </c>
      <c r="F3" s="77">
        <f t="shared" ref="F3:F8" si="0">SUM(F2,A3,-B3)</f>
        <v>2000</v>
      </c>
    </row>
    <row r="4" spans="1:6" x14ac:dyDescent="0.2">
      <c r="B4" s="222">
        <v>345</v>
      </c>
      <c r="F4" s="77">
        <f t="shared" si="0"/>
        <v>1655</v>
      </c>
    </row>
    <row r="5" spans="1:6" x14ac:dyDescent="0.2">
      <c r="F5" s="77">
        <f t="shared" si="0"/>
        <v>1655</v>
      </c>
    </row>
    <row r="6" spans="1:6" x14ac:dyDescent="0.2">
      <c r="F6" s="77">
        <f t="shared" si="0"/>
        <v>1655</v>
      </c>
    </row>
    <row r="7" spans="1:6" x14ac:dyDescent="0.2">
      <c r="F7" s="77">
        <f t="shared" si="0"/>
        <v>1655</v>
      </c>
    </row>
    <row r="8" spans="1:6" x14ac:dyDescent="0.2">
      <c r="F8" s="77">
        <f t="shared" si="0"/>
        <v>1655</v>
      </c>
    </row>
    <row r="14" spans="1:6" x14ac:dyDescent="0.2">
      <c r="A14" s="375" t="s">
        <v>225</v>
      </c>
      <c r="B14" s="375"/>
      <c r="C14" s="375"/>
      <c r="D14" s="375"/>
    </row>
    <row r="15" spans="1:6" x14ac:dyDescent="0.2">
      <c r="A15" s="375"/>
      <c r="B15" s="375"/>
      <c r="C15" s="375"/>
      <c r="D15" s="375"/>
    </row>
    <row r="16" spans="1:6" x14ac:dyDescent="0.2">
      <c r="A16" s="375"/>
      <c r="B16" s="375"/>
      <c r="C16" s="375"/>
      <c r="D16" s="375"/>
    </row>
    <row r="17" spans="1:4" x14ac:dyDescent="0.2">
      <c r="A17" s="375"/>
      <c r="B17" s="375"/>
      <c r="C17" s="375"/>
      <c r="D17" s="375"/>
    </row>
    <row r="18" spans="1:4" x14ac:dyDescent="0.2">
      <c r="A18" s="375"/>
      <c r="B18" s="375"/>
      <c r="C18" s="375"/>
      <c r="D18" s="375"/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1">
    <mergeCell ref="A14:D18"/>
  </mergeCells>
  <phoneticPr fontId="4" type="noConversion"/>
  <pageMargins left="0.75" right="0.75" top="1" bottom="1" header="0.5" footer="0.5"/>
  <pageSetup orientation="portrait" r:id="rId3"/>
  <headerFooter alignWithMargins="0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4:H15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3" width="8.28515625" customWidth="1"/>
    <col min="4" max="5" width="8.140625" customWidth="1"/>
    <col min="6" max="6" width="13.5703125" customWidth="1"/>
    <col min="7" max="7" width="6.7109375" customWidth="1"/>
    <col min="8" max="8" width="5.85546875" customWidth="1"/>
  </cols>
  <sheetData>
    <row r="4" spans="1:8" ht="20.25" x14ac:dyDescent="0.3">
      <c r="A4" s="20" t="s">
        <v>406</v>
      </c>
      <c r="B4" s="21"/>
      <c r="C4" s="21"/>
      <c r="D4" s="21"/>
      <c r="E4" s="21"/>
      <c r="F4" s="21"/>
      <c r="G4" s="21"/>
      <c r="H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15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25" t="s">
        <v>52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8">
        <f>E8/E10</f>
        <v>0.95667029041776674</v>
      </c>
      <c r="G8" s="29"/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8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33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18300</v>
      </c>
      <c r="C12" s="32">
        <v>13650</v>
      </c>
      <c r="D12" s="27">
        <f>SUM(B12:C12)</f>
        <v>31950</v>
      </c>
      <c r="E12" s="32">
        <f>AVERAGE(B12:C12)</f>
        <v>15975</v>
      </c>
      <c r="F12" s="33">
        <f>E12/E10</f>
        <v>0.99239012268985871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33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19000</v>
      </c>
      <c r="C14" s="32">
        <f>SUM(C12:C13)</f>
        <v>15045</v>
      </c>
      <c r="D14" s="32">
        <f>SUM(D12:D13)</f>
        <v>34045</v>
      </c>
      <c r="E14" s="32">
        <f>AVERAGE(B14:C14)</f>
        <v>17022.5</v>
      </c>
      <c r="F14" s="33">
        <f>E14/E10</f>
        <v>1.0574623388724957</v>
      </c>
      <c r="G14" s="38"/>
    </row>
    <row r="15" spans="1:8" ht="13.5" thickBot="1" x14ac:dyDescent="0.25">
      <c r="A15" s="39" t="s">
        <v>60</v>
      </c>
      <c r="B15" s="40">
        <f>B10-B14</f>
        <v>-3610</v>
      </c>
      <c r="C15" s="40">
        <f>C10-C14</f>
        <v>1760</v>
      </c>
      <c r="D15" s="40">
        <f>D10-D14</f>
        <v>-1850</v>
      </c>
      <c r="E15" s="40">
        <f>AVERAGE(B15:C15)</f>
        <v>-925</v>
      </c>
      <c r="F15" s="41">
        <f>E15/E10</f>
        <v>-5.746233887249573E-2</v>
      </c>
      <c r="G15" s="42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/>
  <dimension ref="A1:F23"/>
  <sheetViews>
    <sheetView workbookViewId="0">
      <selection activeCell="D25" sqref="D25"/>
    </sheetView>
  </sheetViews>
  <sheetFormatPr defaultRowHeight="12.75" x14ac:dyDescent="0.2"/>
  <cols>
    <col min="1" max="1" width="15.140625" bestFit="1" customWidth="1"/>
    <col min="2" max="2" width="17.7109375" bestFit="1" customWidth="1"/>
    <col min="3" max="3" width="14.85546875" bestFit="1" customWidth="1"/>
    <col min="4" max="4" width="13.85546875" bestFit="1" customWidth="1"/>
    <col min="6" max="6" width="8" bestFit="1" customWidth="1"/>
  </cols>
  <sheetData>
    <row r="1" spans="1:6" ht="18" x14ac:dyDescent="0.25">
      <c r="A1" s="376" t="s">
        <v>166</v>
      </c>
      <c r="B1" s="377"/>
      <c r="C1" s="377"/>
      <c r="D1" s="378"/>
      <c r="E1" s="108"/>
    </row>
    <row r="2" spans="1:6" x14ac:dyDescent="0.2">
      <c r="A2" s="130"/>
      <c r="B2" s="131"/>
      <c r="C2" s="131"/>
      <c r="D2" s="132"/>
      <c r="E2" s="108"/>
    </row>
    <row r="3" spans="1:6" ht="15.75" x14ac:dyDescent="0.25">
      <c r="A3" s="184" t="s">
        <v>61</v>
      </c>
      <c r="B3" s="185" t="s">
        <v>167</v>
      </c>
      <c r="C3" s="185" t="s">
        <v>168</v>
      </c>
      <c r="D3" s="186" t="s">
        <v>185</v>
      </c>
      <c r="E3" s="108"/>
    </row>
    <row r="4" spans="1:6" ht="15" x14ac:dyDescent="0.2">
      <c r="A4" s="178" t="s">
        <v>169</v>
      </c>
      <c r="B4" s="194">
        <v>50000</v>
      </c>
      <c r="C4" s="194">
        <v>60000</v>
      </c>
      <c r="D4" s="179"/>
      <c r="E4" s="108"/>
      <c r="F4" s="133">
        <f t="shared" ref="F4:F17" si="0">IF(C4&gt;B4,100+0.05*(C4-B4),100)</f>
        <v>600</v>
      </c>
    </row>
    <row r="5" spans="1:6" ht="15" x14ac:dyDescent="0.2">
      <c r="A5" s="178" t="s">
        <v>170</v>
      </c>
      <c r="B5" s="194">
        <v>45000</v>
      </c>
      <c r="C5" s="194">
        <v>43000</v>
      </c>
      <c r="D5" s="180"/>
      <c r="E5" s="108"/>
      <c r="F5" s="133">
        <f t="shared" si="0"/>
        <v>100</v>
      </c>
    </row>
    <row r="6" spans="1:6" ht="15" x14ac:dyDescent="0.2">
      <c r="A6" s="178" t="s">
        <v>171</v>
      </c>
      <c r="B6" s="194">
        <v>40000</v>
      </c>
      <c r="C6" s="194">
        <v>39000</v>
      </c>
      <c r="D6" s="180"/>
      <c r="E6" s="108"/>
      <c r="F6" s="133">
        <f t="shared" si="0"/>
        <v>100</v>
      </c>
    </row>
    <row r="7" spans="1:6" ht="15" x14ac:dyDescent="0.2">
      <c r="A7" s="178" t="s">
        <v>172</v>
      </c>
      <c r="B7" s="194">
        <v>50000</v>
      </c>
      <c r="C7" s="194">
        <v>51000</v>
      </c>
      <c r="D7" s="180"/>
      <c r="E7" s="108"/>
      <c r="F7" s="133">
        <f t="shared" si="0"/>
        <v>150</v>
      </c>
    </row>
    <row r="8" spans="1:6" ht="15" x14ac:dyDescent="0.2">
      <c r="A8" s="178" t="s">
        <v>87</v>
      </c>
      <c r="B8" s="194">
        <v>45000</v>
      </c>
      <c r="C8" s="194">
        <v>46000</v>
      </c>
      <c r="D8" s="180"/>
      <c r="E8" s="108"/>
      <c r="F8" s="177">
        <f t="shared" si="0"/>
        <v>150</v>
      </c>
    </row>
    <row r="9" spans="1:6" ht="15" x14ac:dyDescent="0.2">
      <c r="A9" s="178" t="s">
        <v>177</v>
      </c>
      <c r="B9" s="194">
        <v>20000</v>
      </c>
      <c r="C9" s="194">
        <v>23000</v>
      </c>
      <c r="D9" s="181"/>
      <c r="F9" s="177">
        <f t="shared" si="0"/>
        <v>250</v>
      </c>
    </row>
    <row r="10" spans="1:6" ht="15" x14ac:dyDescent="0.2">
      <c r="A10" s="178" t="s">
        <v>178</v>
      </c>
      <c r="B10" s="194">
        <v>23565</v>
      </c>
      <c r="C10" s="194">
        <v>24589</v>
      </c>
      <c r="D10" s="181"/>
      <c r="F10" s="177">
        <f t="shared" si="0"/>
        <v>151.19999999999999</v>
      </c>
    </row>
    <row r="11" spans="1:6" ht="15" x14ac:dyDescent="0.2">
      <c r="A11" s="178" t="s">
        <v>179</v>
      </c>
      <c r="B11" s="194">
        <v>45655</v>
      </c>
      <c r="C11" s="194">
        <v>12030</v>
      </c>
      <c r="D11" s="181"/>
      <c r="F11" s="177">
        <f t="shared" si="0"/>
        <v>100</v>
      </c>
    </row>
    <row r="12" spans="1:6" ht="15" x14ac:dyDescent="0.2">
      <c r="A12" s="178" t="s">
        <v>180</v>
      </c>
      <c r="B12" s="194">
        <v>12122</v>
      </c>
      <c r="C12" s="194">
        <v>3625</v>
      </c>
      <c r="D12" s="181"/>
      <c r="F12" s="177">
        <f t="shared" si="0"/>
        <v>100</v>
      </c>
    </row>
    <row r="13" spans="1:6" ht="15" x14ac:dyDescent="0.2">
      <c r="A13" s="178" t="s">
        <v>181</v>
      </c>
      <c r="B13" s="194">
        <v>9998</v>
      </c>
      <c r="C13" s="194">
        <v>562</v>
      </c>
      <c r="D13" s="181"/>
      <c r="F13" s="177">
        <f t="shared" si="0"/>
        <v>100</v>
      </c>
    </row>
    <row r="14" spans="1:6" ht="15" x14ac:dyDescent="0.2">
      <c r="A14" s="178" t="s">
        <v>172</v>
      </c>
      <c r="B14" s="194">
        <v>4545</v>
      </c>
      <c r="C14" s="194">
        <v>89000</v>
      </c>
      <c r="D14" s="181"/>
      <c r="F14" s="177">
        <f t="shared" si="0"/>
        <v>4322.75</v>
      </c>
    </row>
    <row r="15" spans="1:6" ht="15" x14ac:dyDescent="0.2">
      <c r="A15" s="178" t="s">
        <v>182</v>
      </c>
      <c r="B15" s="194">
        <v>65412</v>
      </c>
      <c r="C15" s="194">
        <v>2315</v>
      </c>
      <c r="D15" s="181"/>
      <c r="F15" s="177">
        <f t="shared" si="0"/>
        <v>100</v>
      </c>
    </row>
    <row r="16" spans="1:6" ht="15" x14ac:dyDescent="0.2">
      <c r="A16" s="178" t="s">
        <v>183</v>
      </c>
      <c r="B16" s="194">
        <v>77789</v>
      </c>
      <c r="C16" s="194">
        <v>1569</v>
      </c>
      <c r="D16" s="181"/>
      <c r="F16" s="177">
        <f t="shared" si="0"/>
        <v>100</v>
      </c>
    </row>
    <row r="17" spans="1:6" ht="15.75" thickBot="1" x14ac:dyDescent="0.25">
      <c r="A17" s="182" t="s">
        <v>184</v>
      </c>
      <c r="B17" s="195">
        <v>5461</v>
      </c>
      <c r="C17" s="195">
        <v>89521</v>
      </c>
      <c r="D17" s="183"/>
      <c r="F17" s="177">
        <f t="shared" si="0"/>
        <v>4303</v>
      </c>
    </row>
    <row r="19" spans="1:6" x14ac:dyDescent="0.2">
      <c r="A19" s="379" t="s">
        <v>190</v>
      </c>
      <c r="B19" s="379"/>
      <c r="C19" s="379"/>
      <c r="D19" s="379"/>
      <c r="E19" s="379"/>
    </row>
    <row r="20" spans="1:6" x14ac:dyDescent="0.2">
      <c r="A20" s="379"/>
      <c r="B20" s="379"/>
      <c r="C20" s="379"/>
      <c r="D20" s="379"/>
      <c r="E20" s="379"/>
    </row>
    <row r="21" spans="1:6" x14ac:dyDescent="0.2">
      <c r="A21" s="379"/>
      <c r="B21" s="379"/>
      <c r="C21" s="379"/>
      <c r="D21" s="379"/>
      <c r="E21" s="379"/>
    </row>
    <row r="22" spans="1:6" x14ac:dyDescent="0.2">
      <c r="A22" s="379"/>
      <c r="B22" s="379"/>
      <c r="C22" s="379"/>
      <c r="D22" s="379"/>
      <c r="E22" s="379"/>
    </row>
    <row r="23" spans="1:6" x14ac:dyDescent="0.2">
      <c r="A23" s="379"/>
      <c r="B23" s="379"/>
      <c r="C23" s="379"/>
      <c r="D23" s="379"/>
      <c r="E23" s="379"/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2">
    <mergeCell ref="A1:D1"/>
    <mergeCell ref="A19:E23"/>
  </mergeCells>
  <phoneticPr fontId="0" type="noConversion"/>
  <pageMargins left="0.75" right="0.75" top="1" bottom="1" header="0.5" footer="0.5"/>
  <pageSetup orientation="portrait" r:id="rId3"/>
  <headerFooter alignWithMargins="0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1"/>
  <dimension ref="A1:E3"/>
  <sheetViews>
    <sheetView zoomScale="235" zoomScaleNormal="235" workbookViewId="0">
      <selection activeCell="E3" sqref="E3"/>
    </sheetView>
  </sheetViews>
  <sheetFormatPr defaultRowHeight="12.75" x14ac:dyDescent="0.2"/>
  <sheetData>
    <row r="1" spans="1:5" x14ac:dyDescent="0.2">
      <c r="A1">
        <v>3</v>
      </c>
      <c r="B1">
        <v>2</v>
      </c>
    </row>
    <row r="2" spans="1:5" x14ac:dyDescent="0.2">
      <c r="A2">
        <v>3</v>
      </c>
      <c r="B2">
        <v>2</v>
      </c>
    </row>
    <row r="3" spans="1:5" x14ac:dyDescent="0.2">
      <c r="A3">
        <f>SUM(A1:A2)</f>
        <v>6</v>
      </c>
      <c r="B3">
        <f>SUM(B1:B2)</f>
        <v>4</v>
      </c>
      <c r="E3" s="292">
        <f>SUM(E1:E2)</f>
        <v>0</v>
      </c>
    </row>
  </sheetData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/>
  <dimension ref="A1:F23"/>
  <sheetViews>
    <sheetView workbookViewId="0">
      <selection activeCell="D25" sqref="D25"/>
    </sheetView>
  </sheetViews>
  <sheetFormatPr defaultRowHeight="12.75" x14ac:dyDescent="0.2"/>
  <cols>
    <col min="1" max="1" width="15.140625" bestFit="1" customWidth="1"/>
    <col min="2" max="2" width="19.140625" bestFit="1" customWidth="1"/>
    <col min="3" max="3" width="15.5703125" bestFit="1" customWidth="1"/>
    <col min="4" max="4" width="27.5703125" bestFit="1" customWidth="1"/>
    <col min="5" max="5" width="18.5703125" bestFit="1" customWidth="1"/>
    <col min="6" max="6" width="8" bestFit="1" customWidth="1"/>
  </cols>
  <sheetData>
    <row r="1" spans="1:6" ht="18" x14ac:dyDescent="0.25">
      <c r="A1" s="380" t="s">
        <v>186</v>
      </c>
      <c r="B1" s="380"/>
      <c r="C1" s="380"/>
      <c r="D1" s="380"/>
      <c r="E1" s="190"/>
    </row>
    <row r="2" spans="1:6" ht="15.75" x14ac:dyDescent="0.25">
      <c r="A2" s="189"/>
      <c r="B2" s="189"/>
      <c r="C2" s="189"/>
      <c r="D2" s="189"/>
      <c r="E2" s="190"/>
    </row>
    <row r="3" spans="1:6" ht="15.75" x14ac:dyDescent="0.25">
      <c r="A3" s="190" t="s">
        <v>61</v>
      </c>
      <c r="B3" s="190" t="s">
        <v>189</v>
      </c>
      <c r="C3" s="190" t="s">
        <v>168</v>
      </c>
      <c r="D3" s="190" t="s">
        <v>187</v>
      </c>
      <c r="E3" s="191" t="s">
        <v>188</v>
      </c>
    </row>
    <row r="4" spans="1:6" ht="15" x14ac:dyDescent="0.2">
      <c r="A4" s="187" t="s">
        <v>169</v>
      </c>
      <c r="B4" s="192">
        <v>45000</v>
      </c>
      <c r="C4" s="193">
        <v>60000</v>
      </c>
      <c r="D4" s="188">
        <v>890</v>
      </c>
      <c r="E4" s="188"/>
      <c r="F4" s="133">
        <f t="shared" ref="F4:F17" si="0">IF(C4&gt;B4,100+0.05*(C4-B4),100)</f>
        <v>850</v>
      </c>
    </row>
    <row r="5" spans="1:6" ht="15" x14ac:dyDescent="0.2">
      <c r="A5" s="187" t="s">
        <v>170</v>
      </c>
      <c r="B5" s="192">
        <v>45000</v>
      </c>
      <c r="C5" s="193">
        <v>43000</v>
      </c>
      <c r="D5" s="188">
        <v>564</v>
      </c>
      <c r="E5" s="188"/>
      <c r="F5" s="133">
        <f t="shared" si="0"/>
        <v>100</v>
      </c>
    </row>
    <row r="6" spans="1:6" ht="15" x14ac:dyDescent="0.2">
      <c r="A6" s="187" t="s">
        <v>171</v>
      </c>
      <c r="B6" s="192">
        <v>40000</v>
      </c>
      <c r="C6" s="193">
        <v>39000</v>
      </c>
      <c r="D6" s="188">
        <v>985</v>
      </c>
      <c r="E6" s="188"/>
      <c r="F6" s="133">
        <f t="shared" si="0"/>
        <v>100</v>
      </c>
    </row>
    <row r="7" spans="1:6" ht="15" x14ac:dyDescent="0.2">
      <c r="A7" s="187" t="s">
        <v>172</v>
      </c>
      <c r="B7" s="192">
        <v>50000</v>
      </c>
      <c r="C7" s="193">
        <v>51000</v>
      </c>
      <c r="D7" s="188">
        <v>998</v>
      </c>
      <c r="E7" s="188"/>
      <c r="F7" s="133">
        <f t="shared" si="0"/>
        <v>150</v>
      </c>
    </row>
    <row r="8" spans="1:6" ht="15" x14ac:dyDescent="0.2">
      <c r="A8" s="187" t="s">
        <v>87</v>
      </c>
      <c r="B8" s="192">
        <v>45000</v>
      </c>
      <c r="C8" s="193">
        <v>46000</v>
      </c>
      <c r="D8" s="188">
        <v>326</v>
      </c>
      <c r="E8" s="188"/>
      <c r="F8" s="177">
        <f t="shared" si="0"/>
        <v>150</v>
      </c>
    </row>
    <row r="9" spans="1:6" ht="15" x14ac:dyDescent="0.2">
      <c r="A9" s="187" t="s">
        <v>177</v>
      </c>
      <c r="B9" s="192">
        <v>20000</v>
      </c>
      <c r="C9" s="193">
        <v>23000</v>
      </c>
      <c r="D9" s="188">
        <v>458</v>
      </c>
      <c r="E9" s="188"/>
      <c r="F9" s="177">
        <f t="shared" si="0"/>
        <v>250</v>
      </c>
    </row>
    <row r="10" spans="1:6" ht="15" x14ac:dyDescent="0.2">
      <c r="A10" s="187" t="s">
        <v>178</v>
      </c>
      <c r="B10" s="192">
        <v>23565</v>
      </c>
      <c r="C10" s="193">
        <v>24589</v>
      </c>
      <c r="D10" s="188">
        <v>365</v>
      </c>
      <c r="E10" s="188"/>
      <c r="F10" s="177">
        <f t="shared" si="0"/>
        <v>151.19999999999999</v>
      </c>
    </row>
    <row r="11" spans="1:6" ht="15" x14ac:dyDescent="0.2">
      <c r="A11" s="187" t="s">
        <v>179</v>
      </c>
      <c r="B11" s="192">
        <v>45655</v>
      </c>
      <c r="C11" s="193">
        <v>12030</v>
      </c>
      <c r="D11" s="188">
        <v>525</v>
      </c>
      <c r="E11" s="188"/>
      <c r="F11" s="177">
        <f t="shared" si="0"/>
        <v>100</v>
      </c>
    </row>
    <row r="12" spans="1:6" ht="15" x14ac:dyDescent="0.2">
      <c r="A12" s="187" t="s">
        <v>180</v>
      </c>
      <c r="B12" s="192">
        <v>12122</v>
      </c>
      <c r="C12" s="193">
        <v>3625</v>
      </c>
      <c r="D12" s="188">
        <v>323</v>
      </c>
      <c r="E12" s="188"/>
      <c r="F12" s="177">
        <f t="shared" si="0"/>
        <v>100</v>
      </c>
    </row>
    <row r="13" spans="1:6" ht="15" x14ac:dyDescent="0.2">
      <c r="A13" s="187" t="s">
        <v>181</v>
      </c>
      <c r="B13" s="192">
        <v>9998</v>
      </c>
      <c r="C13" s="193">
        <v>562</v>
      </c>
      <c r="D13" s="188">
        <v>501</v>
      </c>
      <c r="E13" s="188"/>
      <c r="F13" s="177">
        <f t="shared" si="0"/>
        <v>100</v>
      </c>
    </row>
    <row r="14" spans="1:6" ht="15" x14ac:dyDescent="0.2">
      <c r="A14" s="187" t="s">
        <v>172</v>
      </c>
      <c r="B14" s="192">
        <v>4545</v>
      </c>
      <c r="C14" s="193">
        <v>89000</v>
      </c>
      <c r="D14" s="188">
        <v>545</v>
      </c>
      <c r="E14" s="188"/>
      <c r="F14" s="177">
        <f t="shared" si="0"/>
        <v>4322.75</v>
      </c>
    </row>
    <row r="15" spans="1:6" ht="15" x14ac:dyDescent="0.2">
      <c r="A15" s="187" t="s">
        <v>182</v>
      </c>
      <c r="B15" s="192">
        <v>65412</v>
      </c>
      <c r="C15" s="193">
        <v>2315</v>
      </c>
      <c r="D15" s="188">
        <v>96</v>
      </c>
      <c r="E15" s="188"/>
      <c r="F15" s="177">
        <f t="shared" si="0"/>
        <v>100</v>
      </c>
    </row>
    <row r="16" spans="1:6" ht="15" x14ac:dyDescent="0.2">
      <c r="A16" s="187" t="s">
        <v>183</v>
      </c>
      <c r="B16" s="192">
        <v>77789</v>
      </c>
      <c r="C16" s="193">
        <v>1569</v>
      </c>
      <c r="D16" s="188">
        <v>333</v>
      </c>
      <c r="E16" s="188"/>
      <c r="F16" s="177">
        <f t="shared" si="0"/>
        <v>100</v>
      </c>
    </row>
    <row r="17" spans="1:6" ht="15" x14ac:dyDescent="0.2">
      <c r="A17" s="187" t="s">
        <v>184</v>
      </c>
      <c r="B17" s="192">
        <v>5461</v>
      </c>
      <c r="C17" s="193">
        <v>89521</v>
      </c>
      <c r="D17" s="188">
        <v>789</v>
      </c>
      <c r="E17" s="188"/>
      <c r="F17" s="177">
        <f t="shared" si="0"/>
        <v>4303</v>
      </c>
    </row>
    <row r="18" spans="1:6" ht="13.5" thickBot="1" x14ac:dyDescent="0.25"/>
    <row r="19" spans="1:6" x14ac:dyDescent="0.2">
      <c r="A19" s="381" t="s">
        <v>191</v>
      </c>
      <c r="B19" s="382"/>
      <c r="C19" s="382"/>
      <c r="D19" s="382"/>
      <c r="E19" s="383"/>
    </row>
    <row r="20" spans="1:6" x14ac:dyDescent="0.2">
      <c r="A20" s="384"/>
      <c r="B20" s="385"/>
      <c r="C20" s="385"/>
      <c r="D20" s="385"/>
      <c r="E20" s="386"/>
    </row>
    <row r="21" spans="1:6" x14ac:dyDescent="0.2">
      <c r="A21" s="384"/>
      <c r="B21" s="385"/>
      <c r="C21" s="385"/>
      <c r="D21" s="385"/>
      <c r="E21" s="386"/>
    </row>
    <row r="22" spans="1:6" x14ac:dyDescent="0.2">
      <c r="A22" s="384"/>
      <c r="B22" s="385"/>
      <c r="C22" s="385"/>
      <c r="D22" s="385"/>
      <c r="E22" s="386"/>
    </row>
    <row r="23" spans="1:6" ht="13.5" thickBot="1" x14ac:dyDescent="0.25">
      <c r="A23" s="387"/>
      <c r="B23" s="388"/>
      <c r="C23" s="388"/>
      <c r="D23" s="388"/>
      <c r="E23" s="389"/>
    </row>
  </sheetData>
  <customSheetViews>
    <customSheetView guid="{2EAD168D-A49E-4F5C-9970-5D520AF78882}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2">
    <mergeCell ref="A1:D1"/>
    <mergeCell ref="A19:E23"/>
  </mergeCells>
  <phoneticPr fontId="0" type="noConversion"/>
  <pageMargins left="0.75" right="0.75" top="1" bottom="1" header="0.5" footer="0.5"/>
  <pageSetup orientation="portrait" r:id="rId3"/>
  <headerFooter alignWithMargins="0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/>
  <dimension ref="A1:F14"/>
  <sheetViews>
    <sheetView zoomScale="115" zoomScaleNormal="115" workbookViewId="0">
      <selection activeCell="G5" sqref="G5"/>
    </sheetView>
  </sheetViews>
  <sheetFormatPr defaultColWidth="8.85546875" defaultRowHeight="12.75" x14ac:dyDescent="0.2"/>
  <cols>
    <col min="1" max="1" width="15.140625" style="284" bestFit="1" customWidth="1"/>
    <col min="2" max="2" width="19.140625" style="284" bestFit="1" customWidth="1"/>
    <col min="3" max="3" width="15.5703125" style="284" bestFit="1" customWidth="1"/>
    <col min="4" max="4" width="27.5703125" style="284" bestFit="1" customWidth="1"/>
    <col min="5" max="5" width="18.5703125" style="284" bestFit="1" customWidth="1"/>
    <col min="6" max="6" width="8" style="284" bestFit="1" customWidth="1"/>
    <col min="7" max="16384" width="8.85546875" style="284"/>
  </cols>
  <sheetData>
    <row r="1" spans="1:6" ht="18" x14ac:dyDescent="0.25">
      <c r="A1" s="380" t="s">
        <v>418</v>
      </c>
      <c r="B1" s="380"/>
      <c r="C1" s="380"/>
      <c r="D1" s="380"/>
      <c r="E1" s="190"/>
    </row>
    <row r="2" spans="1:6" ht="15.75" x14ac:dyDescent="0.25">
      <c r="A2" s="189"/>
      <c r="B2" s="189"/>
      <c r="C2" s="189"/>
      <c r="D2" s="189"/>
      <c r="E2" s="190"/>
    </row>
    <row r="3" spans="1:6" ht="15.75" x14ac:dyDescent="0.25">
      <c r="A3" s="190" t="s">
        <v>61</v>
      </c>
      <c r="B3" s="190" t="s">
        <v>189</v>
      </c>
      <c r="C3" s="190" t="s">
        <v>168</v>
      </c>
      <c r="D3" s="190" t="s">
        <v>187</v>
      </c>
      <c r="E3" s="191" t="s">
        <v>188</v>
      </c>
    </row>
    <row r="4" spans="1:6" ht="15" x14ac:dyDescent="0.2">
      <c r="A4" s="187" t="s">
        <v>169</v>
      </c>
      <c r="B4" s="192">
        <v>45000</v>
      </c>
      <c r="C4" s="193">
        <v>60000</v>
      </c>
      <c r="D4" s="188">
        <v>890</v>
      </c>
      <c r="E4" s="188" t="b">
        <f>AND(C4&gt;B4,D4&gt;500)</f>
        <v>1</v>
      </c>
      <c r="F4" s="133">
        <f t="shared" ref="F4:F8" si="0">IF(C4&gt;B4,100+0.05*(C4-B4),100)</f>
        <v>850</v>
      </c>
    </row>
    <row r="5" spans="1:6" ht="15" x14ac:dyDescent="0.2">
      <c r="A5" s="187" t="s">
        <v>170</v>
      </c>
      <c r="B5" s="192">
        <v>45000</v>
      </c>
      <c r="C5" s="193">
        <v>43000</v>
      </c>
      <c r="D5" s="188">
        <v>564</v>
      </c>
      <c r="E5" s="188" t="b">
        <f t="shared" ref="E5:E8" si="1">AND(C5&gt;B5,D5&gt;500)</f>
        <v>0</v>
      </c>
      <c r="F5" s="133">
        <f t="shared" si="0"/>
        <v>100</v>
      </c>
    </row>
    <row r="6" spans="1:6" ht="15" x14ac:dyDescent="0.2">
      <c r="A6" s="187" t="s">
        <v>171</v>
      </c>
      <c r="B6" s="192">
        <v>40000</v>
      </c>
      <c r="C6" s="193">
        <v>39000</v>
      </c>
      <c r="D6" s="188">
        <v>985</v>
      </c>
      <c r="E6" s="188" t="b">
        <f t="shared" si="1"/>
        <v>0</v>
      </c>
      <c r="F6" s="133">
        <f t="shared" si="0"/>
        <v>100</v>
      </c>
    </row>
    <row r="7" spans="1:6" ht="15" x14ac:dyDescent="0.2">
      <c r="A7" s="187" t="s">
        <v>172</v>
      </c>
      <c r="B7" s="192">
        <v>50000</v>
      </c>
      <c r="C7" s="193">
        <v>51000</v>
      </c>
      <c r="D7" s="188">
        <v>998</v>
      </c>
      <c r="E7" s="188" t="b">
        <f t="shared" si="1"/>
        <v>1</v>
      </c>
      <c r="F7" s="133">
        <f t="shared" si="0"/>
        <v>150</v>
      </c>
    </row>
    <row r="8" spans="1:6" ht="15" x14ac:dyDescent="0.2">
      <c r="A8" s="187" t="s">
        <v>87</v>
      </c>
      <c r="B8" s="192">
        <v>45000</v>
      </c>
      <c r="C8" s="193">
        <v>46000</v>
      </c>
      <c r="D8" s="188">
        <v>326</v>
      </c>
      <c r="E8" s="188" t="b">
        <f t="shared" si="1"/>
        <v>0</v>
      </c>
      <c r="F8" s="177">
        <f t="shared" si="0"/>
        <v>150</v>
      </c>
    </row>
    <row r="10" spans="1:6" ht="13.15" customHeight="1" x14ac:dyDescent="0.2">
      <c r="A10" s="287"/>
      <c r="B10" s="287"/>
      <c r="C10" s="287"/>
      <c r="D10" s="287"/>
      <c r="E10" s="287"/>
    </row>
    <row r="11" spans="1:6" ht="13.15" customHeight="1" x14ac:dyDescent="0.2">
      <c r="A11" s="287"/>
      <c r="B11" s="287"/>
      <c r="C11" s="287"/>
      <c r="D11" s="287"/>
      <c r="E11" s="287"/>
    </row>
    <row r="12" spans="1:6" ht="13.15" customHeight="1" x14ac:dyDescent="0.2">
      <c r="A12" s="287"/>
      <c r="B12" s="287"/>
      <c r="C12" s="287"/>
      <c r="D12" s="287"/>
      <c r="E12" s="287"/>
    </row>
    <row r="13" spans="1:6" ht="13.15" customHeight="1" x14ac:dyDescent="0.2">
      <c r="A13" s="287"/>
      <c r="B13" s="287"/>
      <c r="C13" s="287"/>
      <c r="D13" s="287"/>
      <c r="E13" s="287"/>
    </row>
    <row r="14" spans="1:6" ht="13.9" customHeight="1" x14ac:dyDescent="0.2">
      <c r="A14" s="287"/>
      <c r="B14" s="287"/>
      <c r="C14" s="287"/>
      <c r="D14" s="287"/>
      <c r="E14" s="287"/>
    </row>
  </sheetData>
  <mergeCells count="1">
    <mergeCell ref="A1:D1"/>
  </mergeCells>
  <pageMargins left="0.75" right="0.75" top="1" bottom="1" header="0.5" footer="0.5"/>
  <pageSetup orientation="portrait" r:id="rId1"/>
  <headerFooter alignWithMargins="0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/>
  <dimension ref="A1:I18"/>
  <sheetViews>
    <sheetView workbookViewId="0">
      <selection activeCell="B4" sqref="B4"/>
    </sheetView>
  </sheetViews>
  <sheetFormatPr defaultRowHeight="12.75" x14ac:dyDescent="0.2"/>
  <cols>
    <col min="1" max="1" width="23.85546875" customWidth="1"/>
    <col min="2" max="3" width="8.28515625" customWidth="1"/>
    <col min="4" max="5" width="8.140625" customWidth="1"/>
    <col min="6" max="6" width="13.5703125" customWidth="1"/>
    <col min="7" max="7" width="42.5703125" bestFit="1" customWidth="1"/>
  </cols>
  <sheetData>
    <row r="1" spans="1:8" ht="33" customHeight="1" thickBot="1" x14ac:dyDescent="0.25">
      <c r="B1" s="390" t="s">
        <v>165</v>
      </c>
      <c r="C1" s="391"/>
      <c r="D1" s="391"/>
      <c r="E1" s="391"/>
      <c r="F1" s="391"/>
      <c r="G1" s="392"/>
    </row>
    <row r="4" spans="1:8" ht="20.25" x14ac:dyDescent="0.3">
      <c r="A4" s="20" t="s">
        <v>406</v>
      </c>
      <c r="B4" s="21"/>
      <c r="C4" s="21"/>
      <c r="D4" s="21"/>
      <c r="E4" s="21"/>
      <c r="F4" s="21"/>
      <c r="G4" s="21"/>
    </row>
    <row r="5" spans="1:8" x14ac:dyDescent="0.2">
      <c r="A5" s="22"/>
      <c r="B5" s="22"/>
      <c r="C5" s="22"/>
      <c r="D5" s="22"/>
      <c r="E5" s="22"/>
      <c r="F5" s="22"/>
      <c r="G5" s="21"/>
    </row>
    <row r="6" spans="1:8" ht="13.5" thickBot="1" x14ac:dyDescent="0.25"/>
    <row r="7" spans="1:8" ht="24" x14ac:dyDescent="0.25">
      <c r="A7" s="23" t="s">
        <v>47</v>
      </c>
      <c r="B7" s="24" t="s">
        <v>48</v>
      </c>
      <c r="C7" s="24" t="s">
        <v>49</v>
      </c>
      <c r="D7" s="24" t="s">
        <v>50</v>
      </c>
      <c r="E7" s="25" t="s">
        <v>38</v>
      </c>
      <c r="F7" s="25" t="s">
        <v>51</v>
      </c>
      <c r="G7" s="127" t="s">
        <v>164</v>
      </c>
    </row>
    <row r="8" spans="1:8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  <c r="E8" s="27">
        <f>AVERAGE(B8:C8)</f>
        <v>15400</v>
      </c>
      <c r="F8" s="28">
        <f>E8/E10</f>
        <v>0.95667029041776674</v>
      </c>
      <c r="H8" s="128" t="b">
        <f>OR(B8&gt;15,0,C8&gt;15,0)</f>
        <v>1</v>
      </c>
    </row>
    <row r="9" spans="1:8" x14ac:dyDescent="0.2">
      <c r="A9" s="26" t="s">
        <v>54</v>
      </c>
      <c r="B9" s="30">
        <v>390</v>
      </c>
      <c r="C9" s="30">
        <v>1005</v>
      </c>
      <c r="D9" s="27">
        <f>SUM(B9:C9)</f>
        <v>1395</v>
      </c>
      <c r="E9" s="30">
        <f>AVERAGE(B9:C9)</f>
        <v>697.5</v>
      </c>
      <c r="F9" s="28">
        <f>E9/E10</f>
        <v>4.3329709582233263E-2</v>
      </c>
      <c r="G9" s="29"/>
    </row>
    <row r="10" spans="1:8" x14ac:dyDescent="0.2">
      <c r="A10" s="31" t="s">
        <v>4</v>
      </c>
      <c r="B10" s="32">
        <f>SUM(B8:B9)</f>
        <v>15390</v>
      </c>
      <c r="C10" s="32">
        <f>SUM(C8:C9)</f>
        <v>16805</v>
      </c>
      <c r="D10" s="32">
        <f>SUM(D8:D9)</f>
        <v>32195</v>
      </c>
      <c r="E10" s="32">
        <f>AVERAGE(B10:C10)</f>
        <v>16097.5</v>
      </c>
      <c r="F10" s="33">
        <f>SUM(F8:F9)</f>
        <v>1</v>
      </c>
      <c r="G10" s="34"/>
    </row>
    <row r="11" spans="1:8" x14ac:dyDescent="0.2">
      <c r="A11" s="35" t="s">
        <v>55</v>
      </c>
      <c r="B11" s="30"/>
      <c r="C11" s="30"/>
      <c r="D11" s="36"/>
      <c r="E11" s="30"/>
      <c r="F11" s="28" t="s">
        <v>56</v>
      </c>
      <c r="G11" s="37"/>
    </row>
    <row r="12" spans="1:8" x14ac:dyDescent="0.2">
      <c r="A12" s="31" t="s">
        <v>57</v>
      </c>
      <c r="B12" s="32">
        <v>18300</v>
      </c>
      <c r="C12" s="32">
        <v>13650</v>
      </c>
      <c r="D12" s="27">
        <f>SUM(B12:C12)</f>
        <v>31950</v>
      </c>
      <c r="E12" s="32">
        <f>AVERAGE(B12:C12)</f>
        <v>15975</v>
      </c>
      <c r="F12" s="33">
        <f>E12/E10</f>
        <v>0.99239012268985871</v>
      </c>
      <c r="G12" s="38"/>
    </row>
    <row r="13" spans="1:8" x14ac:dyDescent="0.2">
      <c r="A13" s="31" t="s">
        <v>58</v>
      </c>
      <c r="B13" s="32">
        <v>700</v>
      </c>
      <c r="C13" s="32">
        <v>1395</v>
      </c>
      <c r="D13" s="27">
        <f>SUM(B13:C13)</f>
        <v>2095</v>
      </c>
      <c r="E13" s="32">
        <f>AVERAGE(B13:C13)</f>
        <v>1047.5</v>
      </c>
      <c r="F13" s="33">
        <f>E13/E10</f>
        <v>6.507221618263706E-2</v>
      </c>
      <c r="G13" s="34"/>
    </row>
    <row r="14" spans="1:8" x14ac:dyDescent="0.2">
      <c r="A14" s="31" t="s">
        <v>59</v>
      </c>
      <c r="B14" s="32">
        <f>SUM(B12:B13)</f>
        <v>19000</v>
      </c>
      <c r="C14" s="32">
        <f>SUM(C12:C13)</f>
        <v>15045</v>
      </c>
      <c r="D14" s="32">
        <f>SUM(D12:D13)</f>
        <v>34045</v>
      </c>
      <c r="E14" s="32">
        <f>AVERAGE(B14:C14)</f>
        <v>17022.5</v>
      </c>
      <c r="F14" s="33">
        <f>E14/E10</f>
        <v>1.0574623388724957</v>
      </c>
      <c r="G14" s="38"/>
    </row>
    <row r="15" spans="1:8" ht="13.5" thickBot="1" x14ac:dyDescent="0.25">
      <c r="A15" s="39" t="s">
        <v>60</v>
      </c>
      <c r="B15" s="40">
        <f>B10-B14</f>
        <v>-3610</v>
      </c>
      <c r="C15" s="40">
        <f>C10-C14</f>
        <v>1760</v>
      </c>
      <c r="D15" s="40">
        <f>D10-D14</f>
        <v>-1850</v>
      </c>
      <c r="E15" s="40">
        <f>AVERAGE(B15:C15)</f>
        <v>-925</v>
      </c>
      <c r="F15" s="41">
        <f>E15/E10</f>
        <v>-5.746233887249573E-2</v>
      </c>
      <c r="G15" s="42"/>
    </row>
    <row r="18" spans="8:9" ht="28.5" customHeight="1" x14ac:dyDescent="0.2">
      <c r="H18" s="129"/>
      <c r="I18" s="129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mergeCells count="1">
    <mergeCell ref="B1:G1"/>
  </mergeCells>
  <phoneticPr fontId="4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/>
  <dimension ref="A1:I28"/>
  <sheetViews>
    <sheetView topLeftCell="B1" zoomScale="75" workbookViewId="0">
      <selection activeCell="D25" sqref="D25"/>
    </sheetView>
  </sheetViews>
  <sheetFormatPr defaultColWidth="9.140625" defaultRowHeight="15" x14ac:dyDescent="0.2"/>
  <cols>
    <col min="1" max="1" width="27.28515625" style="126" bestFit="1" customWidth="1"/>
    <col min="2" max="3" width="14.85546875" style="126" bestFit="1" customWidth="1"/>
    <col min="4" max="4" width="14.85546875" style="126" customWidth="1"/>
    <col min="5" max="5" width="14.28515625" style="126" bestFit="1" customWidth="1"/>
    <col min="6" max="6" width="27.28515625" style="126" bestFit="1" customWidth="1"/>
    <col min="7" max="8" width="14.85546875" style="126" bestFit="1" customWidth="1"/>
    <col min="9" max="9" width="20.140625" style="126" bestFit="1" customWidth="1"/>
    <col min="10" max="16384" width="9.140625" style="126"/>
  </cols>
  <sheetData>
    <row r="1" spans="1:9" ht="20.25" x14ac:dyDescent="0.3">
      <c r="A1" s="394" t="s">
        <v>155</v>
      </c>
      <c r="B1" s="394"/>
      <c r="C1" s="394"/>
      <c r="D1" s="134"/>
      <c r="E1" s="134"/>
      <c r="F1" s="393" t="s">
        <v>156</v>
      </c>
      <c r="G1" s="393"/>
      <c r="H1" s="393"/>
      <c r="I1" s="393"/>
    </row>
    <row r="2" spans="1:9" ht="15.75" x14ac:dyDescent="0.25">
      <c r="A2" s="136" t="s">
        <v>157</v>
      </c>
      <c r="B2" s="136" t="s">
        <v>158</v>
      </c>
      <c r="C2" s="137">
        <v>13071</v>
      </c>
      <c r="D2" s="134"/>
      <c r="E2" s="134"/>
      <c r="F2" s="139" t="s">
        <v>157</v>
      </c>
      <c r="G2" s="139" t="s">
        <v>158</v>
      </c>
      <c r="H2" s="140">
        <v>13071</v>
      </c>
      <c r="I2" s="141" t="s">
        <v>402</v>
      </c>
    </row>
    <row r="3" spans="1:9" x14ac:dyDescent="0.2">
      <c r="A3" s="138"/>
      <c r="B3" s="138"/>
      <c r="C3" s="138"/>
      <c r="D3" s="134"/>
      <c r="E3" s="134"/>
      <c r="F3" s="141"/>
      <c r="G3" s="141"/>
      <c r="H3" s="141"/>
      <c r="I3" s="141"/>
    </row>
    <row r="4" spans="1:9" ht="15.75" x14ac:dyDescent="0.25">
      <c r="A4" s="136" t="s">
        <v>159</v>
      </c>
      <c r="B4" s="136" t="s">
        <v>160</v>
      </c>
      <c r="C4" s="136" t="s">
        <v>161</v>
      </c>
      <c r="D4" s="134"/>
      <c r="E4" s="135"/>
      <c r="F4" s="139" t="s">
        <v>159</v>
      </c>
      <c r="G4" s="139" t="s">
        <v>160</v>
      </c>
      <c r="H4" s="139" t="s">
        <v>161</v>
      </c>
      <c r="I4" s="140">
        <v>13071</v>
      </c>
    </row>
    <row r="5" spans="1:9" x14ac:dyDescent="0.2">
      <c r="A5" s="138"/>
      <c r="B5" s="138"/>
      <c r="C5" s="138">
        <v>-13070</v>
      </c>
      <c r="D5" s="134"/>
      <c r="E5" s="134"/>
      <c r="F5" s="141"/>
      <c r="G5" s="141"/>
      <c r="H5" s="141">
        <v>90</v>
      </c>
      <c r="I5" s="142">
        <f t="shared" ref="I5:I25" si="0">I4-H5</f>
        <v>12981</v>
      </c>
    </row>
    <row r="6" spans="1:9" x14ac:dyDescent="0.2">
      <c r="A6" s="138"/>
      <c r="B6" s="138"/>
      <c r="C6" s="138"/>
      <c r="D6" s="134"/>
      <c r="E6" s="134"/>
      <c r="F6" s="141"/>
      <c r="G6" s="141"/>
      <c r="H6" s="141">
        <v>89</v>
      </c>
      <c r="I6" s="142">
        <f t="shared" si="0"/>
        <v>12892</v>
      </c>
    </row>
    <row r="7" spans="1:9" x14ac:dyDescent="0.2">
      <c r="A7" s="138"/>
      <c r="B7" s="138"/>
      <c r="C7" s="138"/>
      <c r="D7" s="134"/>
      <c r="E7" s="134"/>
      <c r="F7" s="141"/>
      <c r="G7" s="141"/>
      <c r="H7" s="141">
        <v>89</v>
      </c>
      <c r="I7" s="142">
        <f t="shared" si="0"/>
        <v>12803</v>
      </c>
    </row>
    <row r="8" spans="1:9" x14ac:dyDescent="0.2">
      <c r="A8" s="138"/>
      <c r="B8" s="138"/>
      <c r="C8" s="138"/>
      <c r="D8" s="134"/>
      <c r="E8" s="134"/>
      <c r="F8" s="141"/>
      <c r="G8" s="141"/>
      <c r="H8" s="141">
        <v>7777</v>
      </c>
      <c r="I8" s="142">
        <f t="shared" si="0"/>
        <v>5026</v>
      </c>
    </row>
    <row r="9" spans="1:9" x14ac:dyDescent="0.2">
      <c r="A9" s="138"/>
      <c r="B9" s="138"/>
      <c r="C9" s="138"/>
      <c r="D9" s="134"/>
      <c r="E9" s="134"/>
      <c r="F9" s="141"/>
      <c r="G9" s="141"/>
      <c r="H9" s="141">
        <v>4567</v>
      </c>
      <c r="I9" s="142">
        <f t="shared" si="0"/>
        <v>459</v>
      </c>
    </row>
    <row r="10" spans="1:9" x14ac:dyDescent="0.2">
      <c r="A10" s="138"/>
      <c r="B10" s="138"/>
      <c r="C10" s="138"/>
      <c r="D10" s="134"/>
      <c r="E10" s="134"/>
      <c r="F10" s="141"/>
      <c r="G10" s="141"/>
      <c r="H10" s="141">
        <v>4555</v>
      </c>
      <c r="I10" s="142">
        <f t="shared" si="0"/>
        <v>-4096</v>
      </c>
    </row>
    <row r="11" spans="1:9" x14ac:dyDescent="0.2">
      <c r="A11" s="138"/>
      <c r="B11" s="138"/>
      <c r="C11" s="138"/>
      <c r="D11" s="134"/>
      <c r="E11" s="134"/>
      <c r="F11" s="141"/>
      <c r="G11" s="141"/>
      <c r="H11" s="141"/>
      <c r="I11" s="142">
        <f t="shared" si="0"/>
        <v>-4096</v>
      </c>
    </row>
    <row r="12" spans="1:9" x14ac:dyDescent="0.2">
      <c r="A12" s="138"/>
      <c r="B12" s="138"/>
      <c r="C12" s="138"/>
      <c r="D12" s="134"/>
      <c r="E12" s="134"/>
      <c r="F12" s="141"/>
      <c r="G12" s="141"/>
      <c r="H12" s="141"/>
      <c r="I12" s="142">
        <f t="shared" si="0"/>
        <v>-4096</v>
      </c>
    </row>
    <row r="13" spans="1:9" x14ac:dyDescent="0.2">
      <c r="A13" s="138"/>
      <c r="B13" s="138"/>
      <c r="C13" s="138"/>
      <c r="D13" s="134"/>
      <c r="E13" s="134"/>
      <c r="F13" s="141"/>
      <c r="G13" s="141"/>
      <c r="H13" s="141"/>
      <c r="I13" s="142">
        <f t="shared" si="0"/>
        <v>-4096</v>
      </c>
    </row>
    <row r="14" spans="1:9" x14ac:dyDescent="0.2">
      <c r="A14" s="138"/>
      <c r="B14" s="138"/>
      <c r="C14" s="138"/>
      <c r="D14" s="134"/>
      <c r="E14" s="134"/>
      <c r="F14" s="141"/>
      <c r="G14" s="141"/>
      <c r="H14" s="141"/>
      <c r="I14" s="142">
        <f t="shared" si="0"/>
        <v>-4096</v>
      </c>
    </row>
    <row r="15" spans="1:9" x14ac:dyDescent="0.2">
      <c r="A15" s="138"/>
      <c r="B15" s="138"/>
      <c r="C15" s="138"/>
      <c r="D15" s="134"/>
      <c r="E15" s="134"/>
      <c r="F15" s="141"/>
      <c r="G15" s="141"/>
      <c r="H15" s="141"/>
      <c r="I15" s="142">
        <f t="shared" si="0"/>
        <v>-4096</v>
      </c>
    </row>
    <row r="16" spans="1:9" x14ac:dyDescent="0.2">
      <c r="A16" s="138"/>
      <c r="B16" s="138"/>
      <c r="C16" s="138"/>
      <c r="D16" s="134"/>
      <c r="E16" s="134"/>
      <c r="F16" s="141"/>
      <c r="G16" s="141"/>
      <c r="H16" s="141"/>
      <c r="I16" s="142">
        <f t="shared" si="0"/>
        <v>-4096</v>
      </c>
    </row>
    <row r="17" spans="1:9" x14ac:dyDescent="0.2">
      <c r="A17" s="138"/>
      <c r="B17" s="138"/>
      <c r="C17" s="138"/>
      <c r="D17" s="134"/>
      <c r="E17" s="134"/>
      <c r="F17" s="141"/>
      <c r="G17" s="141"/>
      <c r="H17" s="141"/>
      <c r="I17" s="142">
        <f t="shared" si="0"/>
        <v>-4096</v>
      </c>
    </row>
    <row r="18" spans="1:9" x14ac:dyDescent="0.2">
      <c r="A18" s="138"/>
      <c r="B18" s="138"/>
      <c r="C18" s="138"/>
      <c r="D18" s="134"/>
      <c r="E18" s="134"/>
      <c r="F18" s="141"/>
      <c r="G18" s="141"/>
      <c r="H18" s="141"/>
      <c r="I18" s="142">
        <f t="shared" si="0"/>
        <v>-4096</v>
      </c>
    </row>
    <row r="19" spans="1:9" x14ac:dyDescent="0.2">
      <c r="A19" s="138"/>
      <c r="B19" s="138"/>
      <c r="C19" s="138"/>
      <c r="D19" s="134"/>
      <c r="E19" s="134"/>
      <c r="F19" s="141"/>
      <c r="G19" s="141"/>
      <c r="H19" s="141"/>
      <c r="I19" s="142">
        <f t="shared" si="0"/>
        <v>-4096</v>
      </c>
    </row>
    <row r="20" spans="1:9" x14ac:dyDescent="0.2">
      <c r="A20" s="138"/>
      <c r="B20" s="138"/>
      <c r="C20" s="138"/>
      <c r="D20" s="134"/>
      <c r="E20" s="134"/>
      <c r="F20" s="141"/>
      <c r="G20" s="141"/>
      <c r="H20" s="141"/>
      <c r="I20" s="142">
        <f t="shared" si="0"/>
        <v>-4096</v>
      </c>
    </row>
    <row r="21" spans="1:9" x14ac:dyDescent="0.2">
      <c r="A21" s="138"/>
      <c r="B21" s="138"/>
      <c r="C21" s="138"/>
      <c r="D21" s="134"/>
      <c r="E21" s="134"/>
      <c r="F21" s="141"/>
      <c r="G21" s="141"/>
      <c r="H21" s="141"/>
      <c r="I21" s="142">
        <f t="shared" si="0"/>
        <v>-4096</v>
      </c>
    </row>
    <row r="22" spans="1:9" x14ac:dyDescent="0.2">
      <c r="A22" s="138"/>
      <c r="B22" s="138"/>
      <c r="C22" s="138"/>
      <c r="D22" s="134"/>
      <c r="E22" s="134"/>
      <c r="F22" s="141"/>
      <c r="G22" s="141"/>
      <c r="H22" s="141"/>
      <c r="I22" s="142">
        <f t="shared" si="0"/>
        <v>-4096</v>
      </c>
    </row>
    <row r="23" spans="1:9" x14ac:dyDescent="0.2">
      <c r="A23" s="138"/>
      <c r="B23" s="138"/>
      <c r="C23" s="138"/>
      <c r="D23" s="134"/>
      <c r="E23" s="134"/>
      <c r="F23" s="141"/>
      <c r="G23" s="141"/>
      <c r="H23" s="141"/>
      <c r="I23" s="142">
        <f t="shared" si="0"/>
        <v>-4096</v>
      </c>
    </row>
    <row r="24" spans="1:9" x14ac:dyDescent="0.2">
      <c r="A24" s="138"/>
      <c r="B24" s="138"/>
      <c r="C24" s="138"/>
      <c r="D24" s="134"/>
      <c r="E24" s="134"/>
      <c r="F24" s="141"/>
      <c r="G24" s="141"/>
      <c r="H24" s="141"/>
      <c r="I24" s="142">
        <f t="shared" si="0"/>
        <v>-4096</v>
      </c>
    </row>
    <row r="25" spans="1:9" x14ac:dyDescent="0.2">
      <c r="A25" s="138"/>
      <c r="B25" s="138"/>
      <c r="C25" s="138"/>
      <c r="D25" s="134"/>
      <c r="E25" s="134"/>
      <c r="F25" s="141"/>
      <c r="G25" s="141"/>
      <c r="H25" s="141"/>
      <c r="I25" s="142">
        <f t="shared" si="0"/>
        <v>-4096</v>
      </c>
    </row>
    <row r="26" spans="1:9" ht="15.75" x14ac:dyDescent="0.25">
      <c r="A26" s="136" t="s">
        <v>162</v>
      </c>
      <c r="B26" s="137">
        <f>SUM(C5:C25)+B27</f>
        <v>1</v>
      </c>
      <c r="C26" s="138"/>
      <c r="D26" s="134"/>
      <c r="E26" s="134"/>
      <c r="F26" s="139" t="s">
        <v>162</v>
      </c>
      <c r="G26" s="140">
        <f>SUM(H5:H25)+G27</f>
        <v>30238</v>
      </c>
      <c r="H26" s="141"/>
      <c r="I26" s="141"/>
    </row>
    <row r="27" spans="1:9" ht="15.75" x14ac:dyDescent="0.25">
      <c r="A27" s="136" t="s">
        <v>163</v>
      </c>
      <c r="B27" s="137">
        <v>13071</v>
      </c>
      <c r="C27" s="138"/>
      <c r="D27" s="134"/>
      <c r="E27" s="134"/>
      <c r="F27" s="139" t="s">
        <v>163</v>
      </c>
      <c r="G27" s="140">
        <v>13071</v>
      </c>
      <c r="H27" s="141"/>
      <c r="I27" s="141"/>
    </row>
    <row r="28" spans="1:9" x14ac:dyDescent="0.2">
      <c r="D28" s="134"/>
      <c r="E28" s="134"/>
    </row>
  </sheetData>
  <customSheetViews>
    <customSheetView guid="{2EAD168D-A49E-4F5C-9970-5D520AF78882}" scale="75" topLeftCell="B1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 scale="75" topLeftCell="B1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mergeCells count="2">
    <mergeCell ref="F1:I1"/>
    <mergeCell ref="A1:C1"/>
  </mergeCells>
  <phoneticPr fontId="4" type="noConversion"/>
  <dataValidations count="1">
    <dataValidation type="custom" allowBlank="1" showInputMessage="1" showErrorMessage="1" sqref="C5:D25">
      <formula1>SUM($C$5:$C$25)&gt;=-13071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/>
  <dimension ref="C2:G20"/>
  <sheetViews>
    <sheetView showFormulas="1" workbookViewId="0">
      <selection activeCell="D25" sqref="D25"/>
    </sheetView>
  </sheetViews>
  <sheetFormatPr defaultRowHeight="12.75" x14ac:dyDescent="0.2"/>
  <sheetData>
    <row r="2" spans="3:7" x14ac:dyDescent="0.2">
      <c r="C2" s="13" t="s">
        <v>150</v>
      </c>
      <c r="D2" t="s">
        <v>52</v>
      </c>
      <c r="F2" s="124" t="s">
        <v>52</v>
      </c>
      <c r="G2" s="125"/>
    </row>
    <row r="3" spans="3:7" x14ac:dyDescent="0.2">
      <c r="C3" t="s">
        <v>139</v>
      </c>
      <c r="F3" s="125">
        <v>45</v>
      </c>
      <c r="G3" s="125"/>
    </row>
    <row r="4" spans="3:7" x14ac:dyDescent="0.2">
      <c r="C4" t="s">
        <v>151</v>
      </c>
      <c r="F4" s="125">
        <v>45</v>
      </c>
      <c r="G4" s="125"/>
    </row>
    <row r="5" spans="3:7" x14ac:dyDescent="0.2">
      <c r="C5" t="s">
        <v>152</v>
      </c>
      <c r="F5" s="125">
        <v>9</v>
      </c>
      <c r="G5" s="125"/>
    </row>
    <row r="6" spans="3:7" x14ac:dyDescent="0.2">
      <c r="C6" t="s">
        <v>153</v>
      </c>
      <c r="F6" s="125">
        <v>9</v>
      </c>
      <c r="G6" s="125"/>
    </row>
    <row r="7" spans="3:7" x14ac:dyDescent="0.2">
      <c r="C7" t="s">
        <v>154</v>
      </c>
      <c r="F7" s="125">
        <v>4</v>
      </c>
      <c r="G7" s="125"/>
    </row>
    <row r="8" spans="3:7" x14ac:dyDescent="0.2">
      <c r="D8" s="224">
        <v>50000</v>
      </c>
      <c r="F8" s="125"/>
      <c r="G8" s="125"/>
    </row>
    <row r="15" spans="3:7" x14ac:dyDescent="0.2">
      <c r="C15" s="13" t="s">
        <v>150</v>
      </c>
      <c r="D15" t="s">
        <v>52</v>
      </c>
    </row>
    <row r="16" spans="3:7" x14ac:dyDescent="0.2">
      <c r="C16" t="s">
        <v>139</v>
      </c>
    </row>
    <row r="17" spans="3:3" x14ac:dyDescent="0.2">
      <c r="C17" t="s">
        <v>151</v>
      </c>
    </row>
    <row r="18" spans="3:3" x14ac:dyDescent="0.2">
      <c r="C18" t="s">
        <v>152</v>
      </c>
    </row>
    <row r="19" spans="3:3" x14ac:dyDescent="0.2">
      <c r="C19" t="s">
        <v>153</v>
      </c>
    </row>
    <row r="20" spans="3:3" x14ac:dyDescent="0.2">
      <c r="C20" t="s">
        <v>154</v>
      </c>
    </row>
  </sheetData>
  <dataConsolidate/>
  <customSheetViews>
    <customSheetView guid="{2EAD168D-A49E-4F5C-9970-5D520AF78882}" showFormulas="1">
      <selection activeCell="D25" sqref="D25"/>
      <pageMargins left="0.75" right="0.75" top="1" bottom="1" header="0.5" footer="0.5"/>
      <pageSetup orientation="portrait" r:id="rId1"/>
      <headerFooter alignWithMargins="0"/>
    </customSheetView>
    <customSheetView guid="{012EE92B-5C34-485E-A330-68EB9B7C96C6}" showFormulas="1">
      <selection activeCell="D25" sqref="D25"/>
      <pageMargins left="0.75" right="0.75" top="1" bottom="1" header="0.5" footer="0.5"/>
      <pageSetup orientation="portrait" r:id="rId2"/>
      <headerFooter alignWithMargins="0"/>
    </customSheetView>
  </customSheetViews>
  <phoneticPr fontId="4" type="noConversion"/>
  <dataValidations count="3">
    <dataValidation type="custom" allowBlank="1" showInputMessage="1" showErrorMessage="1" sqref="C4:C7 C17:C20">
      <formula1>SUM(D4:D8)&lt;=3500</formula1>
    </dataValidation>
    <dataValidation type="custom" allowBlank="1" showInputMessage="1" showErrorMessage="1" sqref="C3 C16">
      <formula1>SUM(F3:F7)&lt;=3500</formula1>
    </dataValidation>
    <dataValidation type="custom" allowBlank="1" showInputMessage="1" showErrorMessage="1" errorTitle="Uh oh" error="The total adds up to more than $3500 dollars which is not allowed. " promptTitle="Note to all users!" prompt="Cells D3 through D7 cannot add up to over 3500" sqref="F2:G8">
      <formula1>SUM($F$3:$F$7)&lt;=3500</formula1>
    </dataValidation>
  </dataValidations>
  <pageMargins left="0.75" right="0.75" top="1" bottom="1" header="0.5" footer="0.5"/>
  <pageSetup orientation="portrait" r:id="rId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"/>
  <sheetViews>
    <sheetView zoomScale="130" zoomScaleNormal="130" workbookViewId="0">
      <selection activeCell="B18" sqref="B18"/>
    </sheetView>
  </sheetViews>
  <sheetFormatPr defaultColWidth="8.85546875" defaultRowHeight="12.75" x14ac:dyDescent="0.2"/>
  <cols>
    <col min="1" max="16384" width="8.85546875" style="306"/>
  </cols>
  <sheetData/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3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4"/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/>
  <dimension ref="A4:D18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3" width="17.7109375" bestFit="1" customWidth="1"/>
    <col min="4" max="4" width="5.85546875" customWidth="1"/>
  </cols>
  <sheetData>
    <row r="4" spans="1:4" ht="20.25" x14ac:dyDescent="0.3">
      <c r="A4" s="20" t="s">
        <v>406</v>
      </c>
      <c r="B4" s="21"/>
      <c r="C4" s="21"/>
      <c r="D4" s="21"/>
    </row>
    <row r="5" spans="1:4" x14ac:dyDescent="0.2">
      <c r="A5" s="22"/>
      <c r="B5" s="22"/>
      <c r="C5" s="22"/>
    </row>
    <row r="6" spans="1:4" ht="13.5" thickBot="1" x14ac:dyDescent="0.25"/>
    <row r="7" spans="1:4" ht="15" x14ac:dyDescent="0.25">
      <c r="A7" s="23" t="s">
        <v>47</v>
      </c>
      <c r="B7" s="24" t="s">
        <v>48</v>
      </c>
      <c r="C7" s="24" t="s">
        <v>49</v>
      </c>
    </row>
    <row r="8" spans="1:4" x14ac:dyDescent="0.2">
      <c r="A8" s="26" t="s">
        <v>53</v>
      </c>
      <c r="B8" s="27">
        <v>15000</v>
      </c>
      <c r="C8" s="27">
        <v>15800</v>
      </c>
    </row>
    <row r="9" spans="1:4" x14ac:dyDescent="0.2">
      <c r="A9" s="26" t="s">
        <v>54</v>
      </c>
      <c r="B9" s="30">
        <v>390</v>
      </c>
      <c r="C9" s="30">
        <v>1005</v>
      </c>
    </row>
    <row r="10" spans="1:4" x14ac:dyDescent="0.2">
      <c r="A10" s="31" t="s">
        <v>4</v>
      </c>
      <c r="B10" s="32">
        <f>SUM(B8:B9)</f>
        <v>15390</v>
      </c>
      <c r="C10" s="32">
        <f>SUM(C8:C9)</f>
        <v>16805</v>
      </c>
    </row>
    <row r="11" spans="1:4" x14ac:dyDescent="0.2">
      <c r="A11" s="35" t="s">
        <v>55</v>
      </c>
      <c r="B11" s="30"/>
      <c r="C11" s="30"/>
    </row>
    <row r="12" spans="1:4" x14ac:dyDescent="0.2">
      <c r="A12" s="31" t="s">
        <v>57</v>
      </c>
      <c r="B12" s="32">
        <v>18300</v>
      </c>
      <c r="C12" s="32">
        <v>13650</v>
      </c>
    </row>
    <row r="13" spans="1:4" x14ac:dyDescent="0.2">
      <c r="A13" s="31" t="s">
        <v>58</v>
      </c>
      <c r="B13" s="32">
        <v>700</v>
      </c>
      <c r="C13" s="32">
        <v>1395</v>
      </c>
    </row>
    <row r="14" spans="1:4" x14ac:dyDescent="0.2">
      <c r="A14" s="31" t="s">
        <v>59</v>
      </c>
      <c r="B14" s="32">
        <f>SUM(B12:B13)</f>
        <v>19000</v>
      </c>
      <c r="C14" s="32">
        <f>SUM(C12:C13)</f>
        <v>15045</v>
      </c>
    </row>
    <row r="15" spans="1:4" ht="13.5" thickBot="1" x14ac:dyDescent="0.25">
      <c r="A15" s="39" t="s">
        <v>60</v>
      </c>
      <c r="B15" s="40">
        <f>B10-B14</f>
        <v>-3610</v>
      </c>
      <c r="C15" s="40">
        <f>C10-C14</f>
        <v>1760</v>
      </c>
    </row>
    <row r="16" spans="1:4" ht="13.5" thickBot="1" x14ac:dyDescent="0.25"/>
    <row r="17" spans="1:3" ht="15" x14ac:dyDescent="0.25">
      <c r="A17" s="23" t="s">
        <v>47</v>
      </c>
      <c r="B17" s="24"/>
      <c r="C17" s="24" t="s">
        <v>149</v>
      </c>
    </row>
    <row r="18" spans="1:3" x14ac:dyDescent="0.2">
      <c r="A18" s="26" t="s">
        <v>53</v>
      </c>
      <c r="B18" s="27"/>
      <c r="C18" s="27">
        <f>B8+C8</f>
        <v>30800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5"/>
  <dimension ref="A4:D18"/>
  <sheetViews>
    <sheetView workbookViewId="0">
      <selection activeCell="E25" sqref="E25"/>
    </sheetView>
  </sheetViews>
  <sheetFormatPr defaultColWidth="8.85546875" defaultRowHeight="12.75" x14ac:dyDescent="0.2"/>
  <cols>
    <col min="1" max="1" width="23.85546875" style="285" customWidth="1"/>
    <col min="2" max="3" width="17.7109375" style="285" bestFit="1" customWidth="1"/>
    <col min="4" max="4" width="5.85546875" style="285" customWidth="1"/>
    <col min="5" max="16384" width="8.85546875" style="285"/>
  </cols>
  <sheetData>
    <row r="4" spans="1:4" ht="20.25" x14ac:dyDescent="0.3">
      <c r="A4" s="20" t="s">
        <v>406</v>
      </c>
      <c r="B4" s="21"/>
      <c r="C4" s="21"/>
      <c r="D4" s="21"/>
    </row>
    <row r="5" spans="1:4" x14ac:dyDescent="0.2">
      <c r="A5" s="22"/>
      <c r="B5" s="22"/>
      <c r="C5" s="22"/>
    </row>
    <row r="6" spans="1:4" ht="13.5" thickBot="1" x14ac:dyDescent="0.25"/>
    <row r="7" spans="1:4" ht="15" x14ac:dyDescent="0.25">
      <c r="A7" s="23" t="s">
        <v>47</v>
      </c>
      <c r="B7" s="24" t="s">
        <v>48</v>
      </c>
      <c r="C7" s="24" t="s">
        <v>49</v>
      </c>
    </row>
    <row r="8" spans="1:4" x14ac:dyDescent="0.2">
      <c r="A8" s="26" t="s">
        <v>53</v>
      </c>
      <c r="B8" s="27">
        <v>15000</v>
      </c>
      <c r="C8" s="27">
        <v>15800</v>
      </c>
    </row>
    <row r="9" spans="1:4" x14ac:dyDescent="0.2">
      <c r="A9" s="26" t="s">
        <v>54</v>
      </c>
      <c r="B9" s="30">
        <v>390</v>
      </c>
      <c r="C9" s="30">
        <v>1005</v>
      </c>
    </row>
    <row r="10" spans="1:4" x14ac:dyDescent="0.2">
      <c r="A10" s="31" t="s">
        <v>4</v>
      </c>
      <c r="B10" s="32">
        <f>SUM(B8:B9)</f>
        <v>15390</v>
      </c>
      <c r="C10" s="32">
        <f>SUM(C8:C9)</f>
        <v>16805</v>
      </c>
    </row>
    <row r="11" spans="1:4" x14ac:dyDescent="0.2">
      <c r="A11" s="35" t="s">
        <v>55</v>
      </c>
      <c r="B11" s="30"/>
      <c r="C11" s="30"/>
    </row>
    <row r="12" spans="1:4" x14ac:dyDescent="0.2">
      <c r="A12" s="31" t="s">
        <v>57</v>
      </c>
      <c r="B12" s="32">
        <v>18300</v>
      </c>
      <c r="C12" s="32">
        <v>13650</v>
      </c>
    </row>
    <row r="13" spans="1:4" x14ac:dyDescent="0.2">
      <c r="A13" s="31" t="s">
        <v>58</v>
      </c>
      <c r="B13" s="32">
        <v>700</v>
      </c>
      <c r="C13" s="32">
        <v>1395</v>
      </c>
    </row>
    <row r="14" spans="1:4" x14ac:dyDescent="0.2">
      <c r="A14" s="31" t="s">
        <v>59</v>
      </c>
      <c r="B14" s="32">
        <f>SUM(B12:B13)</f>
        <v>19000</v>
      </c>
      <c r="C14" s="32">
        <f>SUM(C12:C13)</f>
        <v>15045</v>
      </c>
    </row>
    <row r="15" spans="1:4" ht="13.5" thickBot="1" x14ac:dyDescent="0.25">
      <c r="A15" s="39" t="s">
        <v>60</v>
      </c>
      <c r="B15" s="40">
        <f>B10-B14</f>
        <v>-3610</v>
      </c>
      <c r="C15" s="40">
        <f>C10-C14</f>
        <v>1760</v>
      </c>
    </row>
    <row r="16" spans="1:4" ht="13.5" thickBot="1" x14ac:dyDescent="0.25"/>
    <row r="17" spans="1:3" ht="15" x14ac:dyDescent="0.25">
      <c r="A17" s="23" t="s">
        <v>47</v>
      </c>
      <c r="B17" s="24"/>
      <c r="C17" s="24" t="s">
        <v>149</v>
      </c>
    </row>
    <row r="18" spans="1:3" x14ac:dyDescent="0.2">
      <c r="A18" s="26" t="s">
        <v>53</v>
      </c>
      <c r="B18" s="27"/>
      <c r="C18" s="27">
        <f>B8+C8</f>
        <v>30800</v>
      </c>
    </row>
  </sheetData>
  <printOptions gridLines="1" gridLinesSet="0"/>
  <pageMargins left="0.75" right="0.75" top="1" bottom="1" header="0.5" footer="0.5"/>
  <pageSetup orientation="portrait" horizontalDpi="0" verticalDpi="0" r:id="rId1"/>
  <headerFooter alignWithMargins="0">
    <oddHeader>&amp;A</oddHeader>
    <oddFooter>Page &amp;P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/>
  <dimension ref="A4:D18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3" width="17.7109375" bestFit="1" customWidth="1"/>
    <col min="4" max="4" width="5.85546875" customWidth="1"/>
  </cols>
  <sheetData>
    <row r="4" spans="1:4" ht="20.25" x14ac:dyDescent="0.3">
      <c r="A4" s="20" t="s">
        <v>406</v>
      </c>
      <c r="B4" s="21"/>
      <c r="C4" s="21"/>
      <c r="D4" s="21"/>
    </row>
    <row r="5" spans="1:4" x14ac:dyDescent="0.2">
      <c r="A5" s="22"/>
      <c r="B5" s="22"/>
      <c r="C5" s="22"/>
    </row>
    <row r="6" spans="1:4" ht="13.5" thickBot="1" x14ac:dyDescent="0.25"/>
    <row r="7" spans="1:4" ht="15" x14ac:dyDescent="0.25">
      <c r="A7" s="23" t="s">
        <v>47</v>
      </c>
      <c r="B7" s="24" t="s">
        <v>48</v>
      </c>
      <c r="C7" s="24" t="s">
        <v>49</v>
      </c>
    </row>
    <row r="8" spans="1:4" x14ac:dyDescent="0.2">
      <c r="A8" s="26" t="s">
        <v>53</v>
      </c>
      <c r="B8" s="27">
        <v>15000</v>
      </c>
      <c r="C8" s="27">
        <v>15800</v>
      </c>
    </row>
    <row r="9" spans="1:4" x14ac:dyDescent="0.2">
      <c r="A9" s="26" t="s">
        <v>54</v>
      </c>
      <c r="B9" s="30">
        <v>390</v>
      </c>
      <c r="C9" s="30">
        <v>1005</v>
      </c>
    </row>
    <row r="10" spans="1:4" x14ac:dyDescent="0.2">
      <c r="A10" s="31" t="s">
        <v>4</v>
      </c>
      <c r="B10" s="32">
        <f>SUM(B8:B9)</f>
        <v>15390</v>
      </c>
      <c r="C10" s="32">
        <f>SUM(C8:C9)</f>
        <v>16805</v>
      </c>
    </row>
    <row r="11" spans="1:4" x14ac:dyDescent="0.2">
      <c r="A11" s="35" t="s">
        <v>55</v>
      </c>
      <c r="B11" s="30"/>
      <c r="C11" s="30"/>
    </row>
    <row r="12" spans="1:4" x14ac:dyDescent="0.2">
      <c r="A12" s="31" t="s">
        <v>57</v>
      </c>
      <c r="B12" s="32">
        <v>18300</v>
      </c>
      <c r="C12" s="32">
        <v>13650</v>
      </c>
    </row>
    <row r="13" spans="1:4" x14ac:dyDescent="0.2">
      <c r="A13" s="31" t="s">
        <v>58</v>
      </c>
      <c r="B13" s="32">
        <v>700</v>
      </c>
      <c r="C13" s="32">
        <v>1395</v>
      </c>
    </row>
    <row r="14" spans="1:4" x14ac:dyDescent="0.2">
      <c r="A14" s="31" t="s">
        <v>59</v>
      </c>
      <c r="B14" s="32">
        <f>SUM(B12:B13)</f>
        <v>19000</v>
      </c>
      <c r="C14" s="32">
        <f>SUM(C12:C13)</f>
        <v>15045</v>
      </c>
    </row>
    <row r="15" spans="1:4" ht="13.5" thickBot="1" x14ac:dyDescent="0.25">
      <c r="A15" s="39" t="s">
        <v>60</v>
      </c>
      <c r="B15" s="40">
        <f>B10-B14</f>
        <v>-3610</v>
      </c>
      <c r="C15" s="40">
        <f>C10-C14</f>
        <v>1760</v>
      </c>
    </row>
    <row r="16" spans="1:4" ht="13.5" thickBot="1" x14ac:dyDescent="0.25"/>
    <row r="17" spans="1:3" ht="15" x14ac:dyDescent="0.25">
      <c r="A17" s="23" t="s">
        <v>47</v>
      </c>
      <c r="B17" s="24"/>
      <c r="C17" s="24" t="s">
        <v>149</v>
      </c>
    </row>
    <row r="18" spans="1:3" x14ac:dyDescent="0.2">
      <c r="A18" s="26" t="s">
        <v>53</v>
      </c>
      <c r="B18" s="27"/>
      <c r="C18" s="27">
        <f>B8+C8</f>
        <v>30800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6"/>
  <dimension ref="A1:D1"/>
  <sheetViews>
    <sheetView workbookViewId="0">
      <selection activeCell="D1" sqref="D1"/>
    </sheetView>
  </sheetViews>
  <sheetFormatPr defaultRowHeight="12.75" x14ac:dyDescent="0.2"/>
  <cols>
    <col min="1" max="1" width="9" customWidth="1"/>
    <col min="4" max="4" width="20.85546875" customWidth="1"/>
  </cols>
  <sheetData>
    <row r="1" spans="1:4" x14ac:dyDescent="0.2">
      <c r="A1" s="69">
        <v>2.75</v>
      </c>
      <c r="B1" s="69">
        <f>ROUNDUP(A1,1)</f>
        <v>2.8000000000000003</v>
      </c>
      <c r="D1" s="302">
        <v>2.75</v>
      </c>
    </row>
  </sheetData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/>
  <dimension ref="A2:K26"/>
  <sheetViews>
    <sheetView zoomScale="85" zoomScaleNormal="85" workbookViewId="0">
      <selection activeCell="C4" sqref="C4"/>
    </sheetView>
  </sheetViews>
  <sheetFormatPr defaultRowHeight="12.75" x14ac:dyDescent="0.2"/>
  <cols>
    <col min="1" max="1" width="26" customWidth="1"/>
    <col min="2" max="2" width="5.7109375" bestFit="1" customWidth="1"/>
    <col min="3" max="3" width="12.7109375" bestFit="1" customWidth="1"/>
    <col min="4" max="4" width="13.85546875" bestFit="1" customWidth="1"/>
    <col min="5" max="5" width="8.28515625" bestFit="1" customWidth="1"/>
    <col min="7" max="7" width="15.5703125" customWidth="1"/>
    <col min="8" max="8" width="11" customWidth="1"/>
    <col min="9" max="9" width="5.7109375" customWidth="1"/>
    <col min="10" max="10" width="11.85546875" customWidth="1"/>
    <col min="11" max="11" width="7.140625" customWidth="1"/>
  </cols>
  <sheetData>
    <row r="2" spans="1:11" ht="13.5" thickBot="1" x14ac:dyDescent="0.25"/>
    <row r="3" spans="1:11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</row>
    <row r="4" spans="1:11" x14ac:dyDescent="0.2">
      <c r="A4" s="167" t="s">
        <v>394</v>
      </c>
      <c r="B4" s="168">
        <v>2012</v>
      </c>
      <c r="C4" s="168">
        <v>3409</v>
      </c>
      <c r="D4" s="168" t="s">
        <v>400</v>
      </c>
      <c r="E4" s="169" t="s">
        <v>65</v>
      </c>
    </row>
    <row r="5" spans="1:11" x14ac:dyDescent="0.2">
      <c r="A5" s="167" t="s">
        <v>395</v>
      </c>
      <c r="B5" s="168">
        <v>2012</v>
      </c>
      <c r="C5" s="168">
        <v>5634</v>
      </c>
      <c r="D5" s="168" t="s">
        <v>400</v>
      </c>
      <c r="E5" s="169" t="s">
        <v>66</v>
      </c>
    </row>
    <row r="6" spans="1:11" x14ac:dyDescent="0.2">
      <c r="A6" s="170" t="s">
        <v>396</v>
      </c>
      <c r="B6" s="168">
        <v>2012</v>
      </c>
      <c r="C6" s="168">
        <v>3984</v>
      </c>
      <c r="D6" s="168" t="s">
        <v>400</v>
      </c>
      <c r="E6" s="169" t="s">
        <v>67</v>
      </c>
    </row>
    <row r="7" spans="1:11" x14ac:dyDescent="0.2">
      <c r="A7" s="167" t="s">
        <v>398</v>
      </c>
      <c r="B7" s="168">
        <v>2012</v>
      </c>
      <c r="C7" s="168">
        <v>2389</v>
      </c>
      <c r="D7" s="168" t="s">
        <v>400</v>
      </c>
      <c r="E7" s="169" t="s">
        <v>68</v>
      </c>
    </row>
    <row r="8" spans="1:11" x14ac:dyDescent="0.2">
      <c r="A8" s="167" t="s">
        <v>398</v>
      </c>
      <c r="B8" s="168">
        <v>2014</v>
      </c>
      <c r="C8" s="168">
        <v>1435</v>
      </c>
      <c r="D8" s="168" t="s">
        <v>170</v>
      </c>
      <c r="E8" s="169" t="s">
        <v>67</v>
      </c>
    </row>
    <row r="9" spans="1:11" x14ac:dyDescent="0.2">
      <c r="A9" s="170" t="s">
        <v>397</v>
      </c>
      <c r="B9" s="168">
        <v>2014</v>
      </c>
      <c r="C9" s="168">
        <v>4568</v>
      </c>
      <c r="D9" s="168" t="s">
        <v>170</v>
      </c>
      <c r="E9" s="169" t="s">
        <v>67</v>
      </c>
    </row>
    <row r="10" spans="1:11" x14ac:dyDescent="0.2">
      <c r="A10" s="167" t="s">
        <v>399</v>
      </c>
      <c r="B10" s="168">
        <v>2013</v>
      </c>
      <c r="C10" s="168">
        <v>5679</v>
      </c>
      <c r="D10" s="168" t="s">
        <v>170</v>
      </c>
      <c r="E10" s="169" t="s">
        <v>67</v>
      </c>
      <c r="G10" s="13"/>
      <c r="H10" s="13"/>
      <c r="I10" s="13"/>
      <c r="J10" s="13"/>
      <c r="K10" s="13"/>
    </row>
    <row r="11" spans="1:11" x14ac:dyDescent="0.2">
      <c r="A11" s="167" t="s">
        <v>395</v>
      </c>
      <c r="B11" s="168">
        <v>2012</v>
      </c>
      <c r="C11" s="168">
        <v>6780</v>
      </c>
      <c r="D11" s="168" t="s">
        <v>170</v>
      </c>
      <c r="E11" s="169" t="s">
        <v>67</v>
      </c>
    </row>
    <row r="12" spans="1:11" x14ac:dyDescent="0.2">
      <c r="A12" s="170" t="s">
        <v>396</v>
      </c>
      <c r="B12" s="168">
        <v>2013</v>
      </c>
      <c r="C12" s="168">
        <v>0</v>
      </c>
      <c r="D12" s="168" t="s">
        <v>170</v>
      </c>
      <c r="E12" s="169" t="s">
        <v>68</v>
      </c>
    </row>
    <row r="13" spans="1:11" x14ac:dyDescent="0.2">
      <c r="A13" s="167" t="s">
        <v>398</v>
      </c>
      <c r="B13" s="168">
        <v>2014</v>
      </c>
      <c r="C13" s="168">
        <v>3486</v>
      </c>
      <c r="D13" s="168" t="s">
        <v>170</v>
      </c>
      <c r="E13" s="169" t="s">
        <v>68</v>
      </c>
      <c r="G13" s="43"/>
    </row>
    <row r="14" spans="1:11" x14ac:dyDescent="0.2">
      <c r="A14" s="167" t="s">
        <v>394</v>
      </c>
      <c r="B14" s="168">
        <v>2012</v>
      </c>
      <c r="C14" s="168">
        <v>2397</v>
      </c>
      <c r="D14" s="168" t="s">
        <v>170</v>
      </c>
      <c r="E14" s="169" t="s">
        <v>68</v>
      </c>
    </row>
    <row r="15" spans="1:11" x14ac:dyDescent="0.2">
      <c r="A15" s="167" t="s">
        <v>395</v>
      </c>
      <c r="B15" s="168">
        <v>2012</v>
      </c>
      <c r="C15" s="168">
        <v>4589</v>
      </c>
      <c r="D15" s="168" t="s">
        <v>170</v>
      </c>
      <c r="E15" s="169" t="s">
        <v>68</v>
      </c>
    </row>
    <row r="16" spans="1:11" x14ac:dyDescent="0.2">
      <c r="A16" s="167" t="s">
        <v>395</v>
      </c>
      <c r="B16" s="168">
        <v>2013</v>
      </c>
      <c r="C16" s="168">
        <v>3659</v>
      </c>
      <c r="D16" s="168" t="s">
        <v>87</v>
      </c>
      <c r="E16" s="169" t="s">
        <v>65</v>
      </c>
    </row>
    <row r="17" spans="1:7" x14ac:dyDescent="0.2">
      <c r="A17" s="167" t="s">
        <v>394</v>
      </c>
      <c r="B17" s="168">
        <v>2013</v>
      </c>
      <c r="C17" s="168">
        <v>9845</v>
      </c>
      <c r="D17" s="168" t="s">
        <v>87</v>
      </c>
      <c r="E17" s="169" t="s">
        <v>65</v>
      </c>
      <c r="G17" s="43"/>
    </row>
    <row r="18" spans="1:7" x14ac:dyDescent="0.2">
      <c r="A18" s="167" t="s">
        <v>399</v>
      </c>
      <c r="B18" s="168">
        <v>2013</v>
      </c>
      <c r="C18" s="168">
        <v>5683</v>
      </c>
      <c r="D18" s="168" t="s">
        <v>87</v>
      </c>
      <c r="E18" s="169" t="s">
        <v>66</v>
      </c>
    </row>
    <row r="19" spans="1:7" x14ac:dyDescent="0.2">
      <c r="A19" s="167" t="s">
        <v>398</v>
      </c>
      <c r="B19" s="168">
        <v>2013</v>
      </c>
      <c r="C19" s="168">
        <v>3498</v>
      </c>
      <c r="D19" s="168" t="s">
        <v>87</v>
      </c>
      <c r="E19" s="169" t="s">
        <v>68</v>
      </c>
    </row>
    <row r="20" spans="1:7" x14ac:dyDescent="0.2">
      <c r="A20" s="167" t="s">
        <v>395</v>
      </c>
      <c r="B20" s="168">
        <v>2014</v>
      </c>
      <c r="C20" s="168">
        <v>3457</v>
      </c>
      <c r="D20" s="168" t="s">
        <v>405</v>
      </c>
      <c r="E20" s="169" t="s">
        <v>65</v>
      </c>
      <c r="G20" s="43"/>
    </row>
    <row r="21" spans="1:7" x14ac:dyDescent="0.2">
      <c r="A21" s="167" t="s">
        <v>394</v>
      </c>
      <c r="B21" s="168">
        <v>2013</v>
      </c>
      <c r="C21" s="168">
        <v>5468</v>
      </c>
      <c r="D21" s="168" t="s">
        <v>405</v>
      </c>
      <c r="E21" s="169" t="s">
        <v>65</v>
      </c>
    </row>
    <row r="22" spans="1:7" x14ac:dyDescent="0.2">
      <c r="A22" s="170" t="s">
        <v>397</v>
      </c>
      <c r="B22" s="168">
        <v>2014</v>
      </c>
      <c r="C22" s="168">
        <v>4568</v>
      </c>
      <c r="D22" s="168" t="s">
        <v>405</v>
      </c>
      <c r="E22" s="169" t="s">
        <v>66</v>
      </c>
    </row>
    <row r="23" spans="1:7" x14ac:dyDescent="0.2">
      <c r="A23" s="167" t="s">
        <v>398</v>
      </c>
      <c r="B23" s="168">
        <v>2012</v>
      </c>
      <c r="C23" s="168">
        <v>2523</v>
      </c>
      <c r="D23" s="168" t="s">
        <v>405</v>
      </c>
      <c r="E23" s="169" t="s">
        <v>66</v>
      </c>
    </row>
    <row r="24" spans="1:7" x14ac:dyDescent="0.2">
      <c r="A24" s="167" t="s">
        <v>395</v>
      </c>
      <c r="B24" s="168">
        <v>2013</v>
      </c>
      <c r="C24" s="168">
        <v>4368</v>
      </c>
      <c r="D24" s="168" t="s">
        <v>405</v>
      </c>
      <c r="E24" s="169" t="s">
        <v>66</v>
      </c>
    </row>
    <row r="25" spans="1:7" ht="13.5" thickBot="1" x14ac:dyDescent="0.25">
      <c r="A25" s="171" t="s">
        <v>395</v>
      </c>
      <c r="B25" s="172">
        <v>2012</v>
      </c>
      <c r="C25" s="172">
        <v>6893</v>
      </c>
      <c r="D25" s="172" t="s">
        <v>405</v>
      </c>
      <c r="E25" s="173" t="s">
        <v>65</v>
      </c>
    </row>
    <row r="26" spans="1:7" x14ac:dyDescent="0.2">
      <c r="C26" s="222"/>
    </row>
  </sheetData>
  <sortState ref="A4:E26">
    <sortCondition ref="D6"/>
  </sortState>
  <customSheetViews>
    <customSheetView guid="{2EAD168D-A49E-4F5C-9970-5D520AF78882}" scale="85">
      <selection activeCell="G5" sqref="G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  <cellWatches>
    <cellWatch r="C26"/>
  </cellWatches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7"/>
  <dimension ref="A2:H9"/>
  <sheetViews>
    <sheetView zoomScale="115" zoomScaleNormal="115" workbookViewId="0">
      <selection activeCell="A15" sqref="A15"/>
    </sheetView>
  </sheetViews>
  <sheetFormatPr defaultColWidth="8.85546875" defaultRowHeight="12.75" x14ac:dyDescent="0.2"/>
  <cols>
    <col min="1" max="1" width="26" style="296" customWidth="1"/>
    <col min="2" max="2" width="5.7109375" style="296" bestFit="1" customWidth="1"/>
    <col min="3" max="3" width="12.7109375" style="296" bestFit="1" customWidth="1"/>
    <col min="4" max="4" width="13.85546875" style="296" bestFit="1" customWidth="1"/>
    <col min="5" max="5" width="8.28515625" style="296" bestFit="1" customWidth="1"/>
    <col min="6" max="6" width="8.85546875" style="296"/>
    <col min="7" max="7" width="15.5703125" style="296" customWidth="1"/>
    <col min="8" max="8" width="11" style="296" customWidth="1"/>
    <col min="9" max="9" width="5.7109375" style="296" customWidth="1"/>
    <col min="10" max="10" width="11.85546875" style="296" customWidth="1"/>
    <col min="11" max="11" width="7.140625" style="296" customWidth="1"/>
    <col min="12" max="16384" width="8.85546875" style="296"/>
  </cols>
  <sheetData>
    <row r="2" spans="1:8" ht="13.5" thickBot="1" x14ac:dyDescent="0.25"/>
    <row r="3" spans="1:8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  <c r="H3" s="302">
        <v>2.75</v>
      </c>
    </row>
    <row r="4" spans="1:8" x14ac:dyDescent="0.2">
      <c r="A4" s="167" t="s">
        <v>394</v>
      </c>
      <c r="B4" s="168">
        <v>2012</v>
      </c>
      <c r="C4" s="304">
        <v>2.89</v>
      </c>
      <c r="D4" s="168" t="s">
        <v>400</v>
      </c>
      <c r="E4" s="169" t="s">
        <v>65</v>
      </c>
      <c r="H4" s="302">
        <v>1.25</v>
      </c>
    </row>
    <row r="5" spans="1:8" x14ac:dyDescent="0.2">
      <c r="A5" s="167" t="s">
        <v>395</v>
      </c>
      <c r="B5" s="168">
        <v>2012</v>
      </c>
      <c r="C5" s="305">
        <v>3.62</v>
      </c>
      <c r="D5" s="168" t="s">
        <v>400</v>
      </c>
      <c r="E5" s="169" t="s">
        <v>66</v>
      </c>
      <c r="H5" s="296">
        <f>SUM(H3:H4)</f>
        <v>4</v>
      </c>
    </row>
    <row r="6" spans="1:8" x14ac:dyDescent="0.2">
      <c r="A6" s="170" t="s">
        <v>396</v>
      </c>
      <c r="B6" s="168">
        <v>2012</v>
      </c>
      <c r="C6" s="304"/>
      <c r="D6" s="168" t="s">
        <v>400</v>
      </c>
      <c r="E6" s="169" t="s">
        <v>67</v>
      </c>
    </row>
    <row r="7" spans="1:8" x14ac:dyDescent="0.2">
      <c r="A7" s="167" t="s">
        <v>398</v>
      </c>
      <c r="B7" s="168">
        <v>2012</v>
      </c>
      <c r="C7" s="304"/>
      <c r="D7" s="168" t="s">
        <v>400</v>
      </c>
      <c r="E7" s="169" t="s">
        <v>68</v>
      </c>
    </row>
    <row r="8" spans="1:8" x14ac:dyDescent="0.2">
      <c r="A8" s="167" t="s">
        <v>398</v>
      </c>
      <c r="B8" s="168">
        <v>2014</v>
      </c>
      <c r="C8" s="304"/>
      <c r="D8" s="168" t="s">
        <v>170</v>
      </c>
      <c r="E8" s="169" t="s">
        <v>67</v>
      </c>
    </row>
    <row r="9" spans="1:8" x14ac:dyDescent="0.2">
      <c r="A9" s="299" t="s">
        <v>50</v>
      </c>
      <c r="B9" s="300" t="s">
        <v>462</v>
      </c>
      <c r="C9" s="303">
        <f>SUM(C4:C8)</f>
        <v>6.51</v>
      </c>
      <c r="D9" s="300" t="s">
        <v>462</v>
      </c>
      <c r="E9" s="301" t="s">
        <v>462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8"/>
  <dimension ref="A2:K70"/>
  <sheetViews>
    <sheetView zoomScale="85" zoomScaleNormal="85" workbookViewId="0">
      <selection activeCell="R12" sqref="R12"/>
    </sheetView>
  </sheetViews>
  <sheetFormatPr defaultColWidth="8.85546875" defaultRowHeight="12.75" x14ac:dyDescent="0.2"/>
  <cols>
    <col min="1" max="1" width="26" style="285" customWidth="1"/>
    <col min="2" max="2" width="5.7109375" style="285" bestFit="1" customWidth="1"/>
    <col min="3" max="3" width="12.7109375" style="285" bestFit="1" customWidth="1"/>
    <col min="4" max="4" width="13.85546875" style="285" bestFit="1" customWidth="1"/>
    <col min="5" max="5" width="8.28515625" style="285" bestFit="1" customWidth="1"/>
    <col min="6" max="6" width="8.85546875" style="285"/>
    <col min="7" max="7" width="15.5703125" style="285" customWidth="1"/>
    <col min="8" max="8" width="11" style="285" customWidth="1"/>
    <col min="9" max="9" width="5.7109375" style="285" customWidth="1"/>
    <col min="10" max="10" width="11.85546875" style="285" customWidth="1"/>
    <col min="11" max="11" width="7.140625" style="285" customWidth="1"/>
    <col min="12" max="16384" width="8.85546875" style="285"/>
  </cols>
  <sheetData>
    <row r="2" spans="1:11" ht="13.5" thickBot="1" x14ac:dyDescent="0.25"/>
    <row r="3" spans="1:11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</row>
    <row r="4" spans="1:11" x14ac:dyDescent="0.2">
      <c r="A4" s="167" t="s">
        <v>394</v>
      </c>
      <c r="B4" s="168">
        <v>2012</v>
      </c>
      <c r="C4" s="168">
        <v>3409</v>
      </c>
      <c r="D4" s="168" t="s">
        <v>400</v>
      </c>
      <c r="E4" s="169" t="s">
        <v>65</v>
      </c>
    </row>
    <row r="5" spans="1:11" x14ac:dyDescent="0.2">
      <c r="A5" s="167" t="s">
        <v>395</v>
      </c>
      <c r="B5" s="168">
        <v>2012</v>
      </c>
      <c r="C5" s="168">
        <v>5634</v>
      </c>
      <c r="D5" s="168" t="s">
        <v>400</v>
      </c>
      <c r="E5" s="169" t="s">
        <v>66</v>
      </c>
    </row>
    <row r="6" spans="1:11" x14ac:dyDescent="0.2">
      <c r="A6" s="170" t="s">
        <v>396</v>
      </c>
      <c r="B6" s="168">
        <v>2012</v>
      </c>
      <c r="C6" s="168">
        <v>3984</v>
      </c>
      <c r="D6" s="168" t="s">
        <v>400</v>
      </c>
      <c r="E6" s="169" t="s">
        <v>67</v>
      </c>
    </row>
    <row r="7" spans="1:11" x14ac:dyDescent="0.2">
      <c r="A7" s="167" t="s">
        <v>398</v>
      </c>
      <c r="B7" s="168">
        <v>2012</v>
      </c>
      <c r="C7" s="168">
        <v>2389</v>
      </c>
      <c r="D7" s="168" t="s">
        <v>400</v>
      </c>
      <c r="E7" s="169" t="s">
        <v>68</v>
      </c>
    </row>
    <row r="8" spans="1:11" x14ac:dyDescent="0.2">
      <c r="A8" s="167" t="s">
        <v>398</v>
      </c>
      <c r="B8" s="168">
        <v>2014</v>
      </c>
      <c r="C8" s="168">
        <v>1435</v>
      </c>
      <c r="D8" s="168" t="s">
        <v>170</v>
      </c>
      <c r="E8" s="169" t="s">
        <v>67</v>
      </c>
    </row>
    <row r="9" spans="1:11" x14ac:dyDescent="0.2">
      <c r="A9" s="170" t="s">
        <v>397</v>
      </c>
      <c r="B9" s="168">
        <v>2014</v>
      </c>
      <c r="C9" s="168">
        <v>4568</v>
      </c>
      <c r="D9" s="168" t="s">
        <v>170</v>
      </c>
      <c r="E9" s="169" t="s">
        <v>67</v>
      </c>
    </row>
    <row r="10" spans="1:11" x14ac:dyDescent="0.2">
      <c r="A10" s="167" t="s">
        <v>399</v>
      </c>
      <c r="B10" s="168">
        <v>2013</v>
      </c>
      <c r="C10" s="168">
        <v>5679</v>
      </c>
      <c r="D10" s="168" t="s">
        <v>170</v>
      </c>
      <c r="E10" s="169" t="s">
        <v>67</v>
      </c>
      <c r="G10" s="13"/>
      <c r="H10" s="13"/>
      <c r="I10" s="13"/>
      <c r="J10" s="13"/>
      <c r="K10" s="13"/>
    </row>
    <row r="11" spans="1:11" x14ac:dyDescent="0.2">
      <c r="A11" s="167" t="s">
        <v>395</v>
      </c>
      <c r="B11" s="168">
        <v>2012</v>
      </c>
      <c r="C11" s="168">
        <v>6780</v>
      </c>
      <c r="D11" s="168" t="s">
        <v>170</v>
      </c>
      <c r="E11" s="169" t="s">
        <v>67</v>
      </c>
    </row>
    <row r="12" spans="1:11" x14ac:dyDescent="0.2">
      <c r="A12" s="170" t="s">
        <v>396</v>
      </c>
      <c r="B12" s="168">
        <v>2013</v>
      </c>
      <c r="C12" s="168">
        <v>0</v>
      </c>
      <c r="D12" s="168" t="s">
        <v>170</v>
      </c>
      <c r="E12" s="169" t="s">
        <v>68</v>
      </c>
    </row>
    <row r="13" spans="1:11" x14ac:dyDescent="0.2">
      <c r="A13" s="167" t="s">
        <v>398</v>
      </c>
      <c r="B13" s="168">
        <v>2014</v>
      </c>
      <c r="C13" s="168">
        <v>3486</v>
      </c>
      <c r="D13" s="168" t="s">
        <v>170</v>
      </c>
      <c r="E13" s="169" t="s">
        <v>68</v>
      </c>
      <c r="G13" s="43"/>
    </row>
    <row r="14" spans="1:11" x14ac:dyDescent="0.2">
      <c r="A14" s="167" t="s">
        <v>394</v>
      </c>
      <c r="B14" s="168">
        <v>2012</v>
      </c>
      <c r="C14" s="168">
        <v>2397</v>
      </c>
      <c r="D14" s="168" t="s">
        <v>170</v>
      </c>
      <c r="E14" s="169" t="s">
        <v>68</v>
      </c>
    </row>
    <row r="15" spans="1:11" x14ac:dyDescent="0.2">
      <c r="A15" s="167" t="s">
        <v>395</v>
      </c>
      <c r="B15" s="168">
        <v>2012</v>
      </c>
      <c r="C15" s="168">
        <v>4589</v>
      </c>
      <c r="D15" s="168" t="s">
        <v>170</v>
      </c>
      <c r="E15" s="169" t="s">
        <v>68</v>
      </c>
    </row>
    <row r="16" spans="1:11" x14ac:dyDescent="0.2">
      <c r="A16" s="167" t="s">
        <v>395</v>
      </c>
      <c r="B16" s="168">
        <v>2013</v>
      </c>
      <c r="C16" s="168">
        <v>3659</v>
      </c>
      <c r="D16" s="168" t="s">
        <v>87</v>
      </c>
      <c r="E16" s="169" t="s">
        <v>65</v>
      </c>
    </row>
    <row r="17" spans="1:7" x14ac:dyDescent="0.2">
      <c r="A17" s="167" t="s">
        <v>394</v>
      </c>
      <c r="B17" s="168">
        <v>2013</v>
      </c>
      <c r="C17" s="168">
        <v>9845</v>
      </c>
      <c r="D17" s="168" t="s">
        <v>87</v>
      </c>
      <c r="E17" s="169" t="s">
        <v>65</v>
      </c>
      <c r="G17" s="43"/>
    </row>
    <row r="18" spans="1:7" x14ac:dyDescent="0.2">
      <c r="A18" s="167" t="s">
        <v>399</v>
      </c>
      <c r="B18" s="168">
        <v>2013</v>
      </c>
      <c r="C18" s="168">
        <v>5683</v>
      </c>
      <c r="D18" s="168" t="s">
        <v>87</v>
      </c>
      <c r="E18" s="169" t="s">
        <v>66</v>
      </c>
    </row>
    <row r="19" spans="1:7" x14ac:dyDescent="0.2">
      <c r="A19" s="167" t="s">
        <v>398</v>
      </c>
      <c r="B19" s="168">
        <v>2013</v>
      </c>
      <c r="C19" s="168">
        <v>3498</v>
      </c>
      <c r="D19" s="168" t="s">
        <v>87</v>
      </c>
      <c r="E19" s="169" t="s">
        <v>68</v>
      </c>
    </row>
    <row r="20" spans="1:7" x14ac:dyDescent="0.2">
      <c r="A20" s="167" t="s">
        <v>395</v>
      </c>
      <c r="B20" s="168">
        <v>2014</v>
      </c>
      <c r="C20" s="168">
        <v>3457</v>
      </c>
      <c r="D20" s="168" t="s">
        <v>405</v>
      </c>
      <c r="E20" s="169" t="s">
        <v>65</v>
      </c>
      <c r="G20" s="43"/>
    </row>
    <row r="21" spans="1:7" x14ac:dyDescent="0.2">
      <c r="A21" s="167" t="s">
        <v>394</v>
      </c>
      <c r="B21" s="168">
        <v>2013</v>
      </c>
      <c r="C21" s="168">
        <v>5468</v>
      </c>
      <c r="D21" s="168" t="s">
        <v>405</v>
      </c>
      <c r="E21" s="169" t="s">
        <v>65</v>
      </c>
    </row>
    <row r="22" spans="1:7" x14ac:dyDescent="0.2">
      <c r="A22" s="170" t="s">
        <v>397</v>
      </c>
      <c r="B22" s="168">
        <v>2014</v>
      </c>
      <c r="C22" s="168">
        <v>4568</v>
      </c>
      <c r="D22" s="168" t="s">
        <v>405</v>
      </c>
      <c r="E22" s="169" t="s">
        <v>66</v>
      </c>
    </row>
    <row r="23" spans="1:7" x14ac:dyDescent="0.2">
      <c r="A23" s="167" t="s">
        <v>398</v>
      </c>
      <c r="B23" s="168">
        <v>2012</v>
      </c>
      <c r="C23" s="168">
        <v>2523</v>
      </c>
      <c r="D23" s="168" t="s">
        <v>405</v>
      </c>
      <c r="E23" s="169" t="s">
        <v>66</v>
      </c>
    </row>
    <row r="24" spans="1:7" x14ac:dyDescent="0.2">
      <c r="A24" s="167" t="s">
        <v>395</v>
      </c>
      <c r="B24" s="168">
        <v>2013</v>
      </c>
      <c r="C24" s="168">
        <v>4368</v>
      </c>
      <c r="D24" s="168" t="s">
        <v>405</v>
      </c>
      <c r="E24" s="169" t="s">
        <v>66</v>
      </c>
    </row>
    <row r="25" spans="1:7" ht="13.5" thickBot="1" x14ac:dyDescent="0.25">
      <c r="A25" s="171" t="s">
        <v>395</v>
      </c>
      <c r="B25" s="172">
        <v>2012</v>
      </c>
      <c r="C25" s="172">
        <v>6893</v>
      </c>
      <c r="D25" s="172" t="s">
        <v>405</v>
      </c>
      <c r="E25" s="173" t="s">
        <v>65</v>
      </c>
    </row>
    <row r="26" spans="1:7" x14ac:dyDescent="0.2">
      <c r="A26" s="167" t="s">
        <v>394</v>
      </c>
      <c r="B26" s="168">
        <v>2012</v>
      </c>
      <c r="C26" s="168">
        <v>3409</v>
      </c>
      <c r="D26" s="168" t="s">
        <v>400</v>
      </c>
      <c r="E26" s="169" t="s">
        <v>65</v>
      </c>
    </row>
    <row r="27" spans="1:7" x14ac:dyDescent="0.2">
      <c r="A27" s="167" t="s">
        <v>395</v>
      </c>
      <c r="B27" s="168">
        <v>2012</v>
      </c>
      <c r="C27" s="168">
        <v>5634</v>
      </c>
      <c r="D27" s="168" t="s">
        <v>400</v>
      </c>
      <c r="E27" s="169" t="s">
        <v>66</v>
      </c>
    </row>
    <row r="28" spans="1:7" x14ac:dyDescent="0.2">
      <c r="A28" s="170" t="s">
        <v>396</v>
      </c>
      <c r="B28" s="168">
        <v>2012</v>
      </c>
      <c r="C28" s="168">
        <v>3984</v>
      </c>
      <c r="D28" s="168" t="s">
        <v>400</v>
      </c>
      <c r="E28" s="169" t="s">
        <v>67</v>
      </c>
    </row>
    <row r="29" spans="1:7" x14ac:dyDescent="0.2">
      <c r="A29" s="167" t="s">
        <v>398</v>
      </c>
      <c r="B29" s="168">
        <v>2012</v>
      </c>
      <c r="C29" s="168">
        <v>2389</v>
      </c>
      <c r="D29" s="168" t="s">
        <v>400</v>
      </c>
      <c r="E29" s="169" t="s">
        <v>68</v>
      </c>
    </row>
    <row r="30" spans="1:7" x14ac:dyDescent="0.2">
      <c r="A30" s="167" t="s">
        <v>398</v>
      </c>
      <c r="B30" s="168">
        <v>2014</v>
      </c>
      <c r="C30" s="168">
        <v>1435</v>
      </c>
      <c r="D30" s="168" t="s">
        <v>170</v>
      </c>
      <c r="E30" s="169" t="s">
        <v>67</v>
      </c>
    </row>
    <row r="31" spans="1:7" x14ac:dyDescent="0.2">
      <c r="A31" s="170" t="s">
        <v>397</v>
      </c>
      <c r="B31" s="168">
        <v>2014</v>
      </c>
      <c r="C31" s="168">
        <v>4568</v>
      </c>
      <c r="D31" s="168" t="s">
        <v>170</v>
      </c>
      <c r="E31" s="169" t="s">
        <v>67</v>
      </c>
    </row>
    <row r="32" spans="1:7" x14ac:dyDescent="0.2">
      <c r="A32" s="167" t="s">
        <v>399</v>
      </c>
      <c r="B32" s="168">
        <v>2013</v>
      </c>
      <c r="C32" s="168">
        <v>5679</v>
      </c>
      <c r="D32" s="168" t="s">
        <v>170</v>
      </c>
      <c r="E32" s="169" t="s">
        <v>67</v>
      </c>
    </row>
    <row r="33" spans="1:5" x14ac:dyDescent="0.2">
      <c r="A33" s="167" t="s">
        <v>395</v>
      </c>
      <c r="B33" s="168">
        <v>2012</v>
      </c>
      <c r="C33" s="168">
        <v>6780</v>
      </c>
      <c r="D33" s="168" t="s">
        <v>170</v>
      </c>
      <c r="E33" s="169" t="s">
        <v>67</v>
      </c>
    </row>
    <row r="34" spans="1:5" x14ac:dyDescent="0.2">
      <c r="A34" s="170" t="s">
        <v>396</v>
      </c>
      <c r="B34" s="168">
        <v>2013</v>
      </c>
      <c r="C34" s="168">
        <v>3245</v>
      </c>
      <c r="D34" s="168" t="s">
        <v>170</v>
      </c>
      <c r="E34" s="169" t="s">
        <v>68</v>
      </c>
    </row>
    <row r="35" spans="1:5" x14ac:dyDescent="0.2">
      <c r="A35" s="167" t="s">
        <v>398</v>
      </c>
      <c r="B35" s="168">
        <v>2014</v>
      </c>
      <c r="C35" s="168">
        <v>3486</v>
      </c>
      <c r="D35" s="168" t="s">
        <v>170</v>
      </c>
      <c r="E35" s="169" t="s">
        <v>68</v>
      </c>
    </row>
    <row r="36" spans="1:5" x14ac:dyDescent="0.2">
      <c r="A36" s="167" t="s">
        <v>394</v>
      </c>
      <c r="B36" s="168">
        <v>2012</v>
      </c>
      <c r="C36" s="168">
        <v>2397</v>
      </c>
      <c r="D36" s="168" t="s">
        <v>170</v>
      </c>
      <c r="E36" s="169" t="s">
        <v>68</v>
      </c>
    </row>
    <row r="37" spans="1:5" x14ac:dyDescent="0.2">
      <c r="A37" s="167" t="s">
        <v>395</v>
      </c>
      <c r="B37" s="168">
        <v>2012</v>
      </c>
      <c r="C37" s="168">
        <v>4589</v>
      </c>
      <c r="D37" s="168" t="s">
        <v>170</v>
      </c>
      <c r="E37" s="169" t="s">
        <v>68</v>
      </c>
    </row>
    <row r="38" spans="1:5" x14ac:dyDescent="0.2">
      <c r="A38" s="167" t="s">
        <v>395</v>
      </c>
      <c r="B38" s="168">
        <v>2013</v>
      </c>
      <c r="C38" s="168">
        <v>3659</v>
      </c>
      <c r="D38" s="168" t="s">
        <v>87</v>
      </c>
      <c r="E38" s="169" t="s">
        <v>65</v>
      </c>
    </row>
    <row r="39" spans="1:5" x14ac:dyDescent="0.2">
      <c r="A39" s="167" t="s">
        <v>394</v>
      </c>
      <c r="B39" s="168">
        <v>2013</v>
      </c>
      <c r="C39" s="168">
        <v>9845</v>
      </c>
      <c r="D39" s="168" t="s">
        <v>87</v>
      </c>
      <c r="E39" s="169" t="s">
        <v>65</v>
      </c>
    </row>
    <row r="40" spans="1:5" x14ac:dyDescent="0.2">
      <c r="A40" s="167" t="s">
        <v>399</v>
      </c>
      <c r="B40" s="168">
        <v>2013</v>
      </c>
      <c r="C40" s="168">
        <v>5683</v>
      </c>
      <c r="D40" s="168" t="s">
        <v>87</v>
      </c>
      <c r="E40" s="169" t="s">
        <v>66</v>
      </c>
    </row>
    <row r="41" spans="1:5" x14ac:dyDescent="0.2">
      <c r="A41" s="167" t="s">
        <v>398</v>
      </c>
      <c r="B41" s="168">
        <v>2013</v>
      </c>
      <c r="C41" s="168">
        <v>3498</v>
      </c>
      <c r="D41" s="168" t="s">
        <v>87</v>
      </c>
      <c r="E41" s="169" t="s">
        <v>68</v>
      </c>
    </row>
    <row r="42" spans="1:5" x14ac:dyDescent="0.2">
      <c r="A42" s="167" t="s">
        <v>395</v>
      </c>
      <c r="B42" s="168">
        <v>2014</v>
      </c>
      <c r="C42" s="168">
        <v>3457</v>
      </c>
      <c r="D42" s="168" t="s">
        <v>405</v>
      </c>
      <c r="E42" s="169" t="s">
        <v>65</v>
      </c>
    </row>
    <row r="43" spans="1:5" x14ac:dyDescent="0.2">
      <c r="A43" s="167" t="s">
        <v>394</v>
      </c>
      <c r="B43" s="168">
        <v>2013</v>
      </c>
      <c r="C43" s="168">
        <v>5468</v>
      </c>
      <c r="D43" s="168" t="s">
        <v>405</v>
      </c>
      <c r="E43" s="169" t="s">
        <v>65</v>
      </c>
    </row>
    <row r="44" spans="1:5" x14ac:dyDescent="0.2">
      <c r="A44" s="170" t="s">
        <v>397</v>
      </c>
      <c r="B44" s="168">
        <v>2014</v>
      </c>
      <c r="C44" s="168">
        <v>4568</v>
      </c>
      <c r="D44" s="168" t="s">
        <v>405</v>
      </c>
      <c r="E44" s="169" t="s">
        <v>66</v>
      </c>
    </row>
    <row r="45" spans="1:5" x14ac:dyDescent="0.2">
      <c r="A45" s="167" t="s">
        <v>398</v>
      </c>
      <c r="B45" s="168">
        <v>2012</v>
      </c>
      <c r="C45" s="168">
        <v>2523</v>
      </c>
      <c r="D45" s="168" t="s">
        <v>405</v>
      </c>
      <c r="E45" s="169" t="s">
        <v>66</v>
      </c>
    </row>
    <row r="46" spans="1:5" x14ac:dyDescent="0.2">
      <c r="A46" s="167" t="s">
        <v>395</v>
      </c>
      <c r="B46" s="168">
        <v>2013</v>
      </c>
      <c r="C46" s="168">
        <v>4368</v>
      </c>
      <c r="D46" s="168" t="s">
        <v>405</v>
      </c>
      <c r="E46" s="169" t="s">
        <v>66</v>
      </c>
    </row>
    <row r="47" spans="1:5" ht="13.5" thickBot="1" x14ac:dyDescent="0.25">
      <c r="A47" s="171" t="s">
        <v>395</v>
      </c>
      <c r="B47" s="172">
        <v>2012</v>
      </c>
      <c r="C47" s="172">
        <v>6893</v>
      </c>
      <c r="D47" s="172" t="s">
        <v>405</v>
      </c>
      <c r="E47" s="173" t="s">
        <v>65</v>
      </c>
    </row>
    <row r="48" spans="1:5" x14ac:dyDescent="0.2">
      <c r="A48" s="167" t="s">
        <v>394</v>
      </c>
      <c r="B48" s="168">
        <v>2012</v>
      </c>
      <c r="C48" s="168">
        <v>3409</v>
      </c>
      <c r="D48" s="168" t="s">
        <v>400</v>
      </c>
      <c r="E48" s="169" t="s">
        <v>65</v>
      </c>
    </row>
    <row r="49" spans="1:5" x14ac:dyDescent="0.2">
      <c r="A49" s="167" t="s">
        <v>395</v>
      </c>
      <c r="B49" s="168">
        <v>2012</v>
      </c>
      <c r="C49" s="168">
        <v>5634</v>
      </c>
      <c r="D49" s="168" t="s">
        <v>400</v>
      </c>
      <c r="E49" s="169" t="s">
        <v>66</v>
      </c>
    </row>
    <row r="50" spans="1:5" x14ac:dyDescent="0.2">
      <c r="A50" s="170" t="s">
        <v>396</v>
      </c>
      <c r="B50" s="168">
        <v>2012</v>
      </c>
      <c r="C50" s="168">
        <v>3984</v>
      </c>
      <c r="D50" s="168" t="s">
        <v>400</v>
      </c>
      <c r="E50" s="169" t="s">
        <v>67</v>
      </c>
    </row>
    <row r="51" spans="1:5" x14ac:dyDescent="0.2">
      <c r="A51" s="167" t="s">
        <v>398</v>
      </c>
      <c r="B51" s="168">
        <v>2012</v>
      </c>
      <c r="C51" s="168">
        <v>2389</v>
      </c>
      <c r="D51" s="168" t="s">
        <v>400</v>
      </c>
      <c r="E51" s="169" t="s">
        <v>68</v>
      </c>
    </row>
    <row r="52" spans="1:5" x14ac:dyDescent="0.2">
      <c r="A52" s="167" t="s">
        <v>398</v>
      </c>
      <c r="B52" s="168">
        <v>2014</v>
      </c>
      <c r="C52" s="168">
        <v>1435</v>
      </c>
      <c r="D52" s="168" t="s">
        <v>170</v>
      </c>
      <c r="E52" s="169" t="s">
        <v>67</v>
      </c>
    </row>
    <row r="53" spans="1:5" x14ac:dyDescent="0.2">
      <c r="A53" s="170" t="s">
        <v>397</v>
      </c>
      <c r="B53" s="168">
        <v>2014</v>
      </c>
      <c r="C53" s="168">
        <v>4568</v>
      </c>
      <c r="D53" s="168" t="s">
        <v>170</v>
      </c>
      <c r="E53" s="169" t="s">
        <v>67</v>
      </c>
    </row>
    <row r="54" spans="1:5" x14ac:dyDescent="0.2">
      <c r="A54" s="167" t="s">
        <v>399</v>
      </c>
      <c r="B54" s="168">
        <v>2013</v>
      </c>
      <c r="C54" s="168">
        <v>5679</v>
      </c>
      <c r="D54" s="168" t="s">
        <v>170</v>
      </c>
      <c r="E54" s="169" t="s">
        <v>67</v>
      </c>
    </row>
    <row r="55" spans="1:5" x14ac:dyDescent="0.2">
      <c r="A55" s="167" t="s">
        <v>395</v>
      </c>
      <c r="B55" s="168">
        <v>2012</v>
      </c>
      <c r="C55" s="168">
        <v>6780</v>
      </c>
      <c r="D55" s="168" t="s">
        <v>170</v>
      </c>
      <c r="E55" s="169" t="s">
        <v>67</v>
      </c>
    </row>
    <row r="56" spans="1:5" x14ac:dyDescent="0.2">
      <c r="A56" s="170" t="s">
        <v>396</v>
      </c>
      <c r="B56" s="168">
        <v>2013</v>
      </c>
      <c r="C56" s="168">
        <v>3245</v>
      </c>
      <c r="D56" s="168" t="s">
        <v>170</v>
      </c>
      <c r="E56" s="169" t="s">
        <v>68</v>
      </c>
    </row>
    <row r="57" spans="1:5" x14ac:dyDescent="0.2">
      <c r="A57" s="167" t="s">
        <v>398</v>
      </c>
      <c r="B57" s="168">
        <v>2014</v>
      </c>
      <c r="C57" s="168">
        <v>3486</v>
      </c>
      <c r="D57" s="168" t="s">
        <v>170</v>
      </c>
      <c r="E57" s="169" t="s">
        <v>68</v>
      </c>
    </row>
    <row r="58" spans="1:5" x14ac:dyDescent="0.2">
      <c r="A58" s="167" t="s">
        <v>394</v>
      </c>
      <c r="B58" s="168">
        <v>2012</v>
      </c>
      <c r="C58" s="168">
        <v>2397</v>
      </c>
      <c r="D58" s="168" t="s">
        <v>170</v>
      </c>
      <c r="E58" s="169" t="s">
        <v>68</v>
      </c>
    </row>
    <row r="59" spans="1:5" x14ac:dyDescent="0.2">
      <c r="A59" s="167" t="s">
        <v>395</v>
      </c>
      <c r="B59" s="168">
        <v>2012</v>
      </c>
      <c r="C59" s="168">
        <v>4589</v>
      </c>
      <c r="D59" s="168" t="s">
        <v>170</v>
      </c>
      <c r="E59" s="169" t="s">
        <v>68</v>
      </c>
    </row>
    <row r="60" spans="1:5" x14ac:dyDescent="0.2">
      <c r="A60" s="167" t="s">
        <v>395</v>
      </c>
      <c r="B60" s="168">
        <v>2013</v>
      </c>
      <c r="C60" s="168">
        <v>3659</v>
      </c>
      <c r="D60" s="168" t="s">
        <v>87</v>
      </c>
      <c r="E60" s="169" t="s">
        <v>65</v>
      </c>
    </row>
    <row r="61" spans="1:5" x14ac:dyDescent="0.2">
      <c r="A61" s="167" t="s">
        <v>394</v>
      </c>
      <c r="B61" s="168">
        <v>2013</v>
      </c>
      <c r="C61" s="168">
        <v>9845</v>
      </c>
      <c r="D61" s="168" t="s">
        <v>87</v>
      </c>
      <c r="E61" s="169" t="s">
        <v>65</v>
      </c>
    </row>
    <row r="62" spans="1:5" x14ac:dyDescent="0.2">
      <c r="A62" s="167" t="s">
        <v>399</v>
      </c>
      <c r="B62" s="168">
        <v>2013</v>
      </c>
      <c r="C62" s="168">
        <v>5683</v>
      </c>
      <c r="D62" s="168" t="s">
        <v>87</v>
      </c>
      <c r="E62" s="169" t="s">
        <v>66</v>
      </c>
    </row>
    <row r="63" spans="1:5" x14ac:dyDescent="0.2">
      <c r="A63" s="167" t="s">
        <v>398</v>
      </c>
      <c r="B63" s="168">
        <v>2013</v>
      </c>
      <c r="C63" s="168">
        <v>3498</v>
      </c>
      <c r="D63" s="168" t="s">
        <v>87</v>
      </c>
      <c r="E63" s="169" t="s">
        <v>68</v>
      </c>
    </row>
    <row r="64" spans="1:5" x14ac:dyDescent="0.2">
      <c r="A64" s="167" t="s">
        <v>395</v>
      </c>
      <c r="B64" s="168">
        <v>2014</v>
      </c>
      <c r="C64" s="168">
        <v>3457</v>
      </c>
      <c r="D64" s="168" t="s">
        <v>405</v>
      </c>
      <c r="E64" s="169" t="s">
        <v>65</v>
      </c>
    </row>
    <row r="65" spans="1:5" x14ac:dyDescent="0.2">
      <c r="A65" s="167" t="s">
        <v>394</v>
      </c>
      <c r="B65" s="168">
        <v>2013</v>
      </c>
      <c r="C65" s="168">
        <v>5468</v>
      </c>
      <c r="D65" s="168" t="s">
        <v>405</v>
      </c>
      <c r="E65" s="169" t="s">
        <v>65</v>
      </c>
    </row>
    <row r="66" spans="1:5" x14ac:dyDescent="0.2">
      <c r="A66" s="170" t="s">
        <v>397</v>
      </c>
      <c r="B66" s="168">
        <v>2014</v>
      </c>
      <c r="C66" s="168">
        <v>4568</v>
      </c>
      <c r="D66" s="168" t="s">
        <v>405</v>
      </c>
      <c r="E66" s="169" t="s">
        <v>66</v>
      </c>
    </row>
    <row r="67" spans="1:5" x14ac:dyDescent="0.2">
      <c r="A67" s="167" t="s">
        <v>398</v>
      </c>
      <c r="B67" s="168">
        <v>2012</v>
      </c>
      <c r="C67" s="168">
        <v>2523</v>
      </c>
      <c r="D67" s="168" t="s">
        <v>405</v>
      </c>
      <c r="E67" s="169" t="s">
        <v>66</v>
      </c>
    </row>
    <row r="68" spans="1:5" x14ac:dyDescent="0.2">
      <c r="A68" s="167" t="s">
        <v>395</v>
      </c>
      <c r="B68" s="168">
        <v>2013</v>
      </c>
      <c r="C68" s="168">
        <v>4368</v>
      </c>
      <c r="D68" s="168" t="s">
        <v>405</v>
      </c>
      <c r="E68" s="169" t="s">
        <v>66</v>
      </c>
    </row>
    <row r="69" spans="1:5" ht="13.5" thickBot="1" x14ac:dyDescent="0.25">
      <c r="A69" s="171" t="s">
        <v>395</v>
      </c>
      <c r="B69" s="172">
        <v>2012</v>
      </c>
      <c r="C69" s="172">
        <v>6893</v>
      </c>
      <c r="D69" s="172" t="s">
        <v>405</v>
      </c>
      <c r="E69" s="173" t="s">
        <v>65</v>
      </c>
    </row>
    <row r="70" spans="1:5" x14ac:dyDescent="0.2">
      <c r="C70" s="222">
        <f>SUM(C4:C69)</f>
        <v>289426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/>
  <dimension ref="A2:K25"/>
  <sheetViews>
    <sheetView topLeftCell="A2" zoomScale="85" zoomScaleNormal="85" workbookViewId="0">
      <selection activeCell="C26" sqref="C26"/>
    </sheetView>
  </sheetViews>
  <sheetFormatPr defaultColWidth="8.85546875" defaultRowHeight="12.75" x14ac:dyDescent="0.2"/>
  <cols>
    <col min="1" max="1" width="16" style="284" bestFit="1" customWidth="1"/>
    <col min="2" max="2" width="5.7109375" style="284" bestFit="1" customWidth="1"/>
    <col min="3" max="3" width="6.5703125" style="284" bestFit="1" customWidth="1"/>
    <col min="4" max="4" width="13.85546875" style="284" bestFit="1" customWidth="1"/>
    <col min="5" max="5" width="8.28515625" style="284" bestFit="1" customWidth="1"/>
    <col min="6" max="6" width="8.85546875" style="284"/>
    <col min="7" max="7" width="15.5703125" style="284" customWidth="1"/>
    <col min="8" max="8" width="11" style="284" customWidth="1"/>
    <col min="9" max="9" width="5.7109375" style="284" customWidth="1"/>
    <col min="10" max="10" width="11.85546875" style="284" customWidth="1"/>
    <col min="11" max="11" width="7.140625" style="284" customWidth="1"/>
    <col min="12" max="16384" width="8.85546875" style="284"/>
  </cols>
  <sheetData>
    <row r="2" spans="1:11" ht="13.5" thickBot="1" x14ac:dyDescent="0.25"/>
    <row r="3" spans="1:11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</row>
    <row r="4" spans="1:11" x14ac:dyDescent="0.2">
      <c r="A4" s="167" t="s">
        <v>394</v>
      </c>
      <c r="B4" s="168">
        <v>2012</v>
      </c>
      <c r="C4" s="168">
        <v>3409</v>
      </c>
      <c r="D4" s="168" t="s">
        <v>400</v>
      </c>
      <c r="E4" s="169" t="s">
        <v>65</v>
      </c>
    </row>
    <row r="5" spans="1:11" x14ac:dyDescent="0.2">
      <c r="A5" s="167" t="s">
        <v>395</v>
      </c>
      <c r="B5" s="168">
        <v>2012</v>
      </c>
      <c r="C5" s="168">
        <v>5634</v>
      </c>
      <c r="D5" s="168" t="s">
        <v>400</v>
      </c>
      <c r="E5" s="169" t="s">
        <v>66</v>
      </c>
    </row>
    <row r="6" spans="1:11" x14ac:dyDescent="0.2">
      <c r="A6" s="170" t="s">
        <v>396</v>
      </c>
      <c r="B6" s="168">
        <v>2012</v>
      </c>
      <c r="C6" s="168">
        <v>3984</v>
      </c>
      <c r="D6" s="168" t="s">
        <v>400</v>
      </c>
      <c r="E6" s="169" t="s">
        <v>67</v>
      </c>
    </row>
    <row r="7" spans="1:11" x14ac:dyDescent="0.2">
      <c r="A7" s="167" t="s">
        <v>398</v>
      </c>
      <c r="B7" s="168">
        <v>2012</v>
      </c>
      <c r="C7" s="168">
        <v>2389</v>
      </c>
      <c r="D7" s="168" t="s">
        <v>400</v>
      </c>
      <c r="E7" s="169" t="s">
        <v>68</v>
      </c>
    </row>
    <row r="8" spans="1:11" x14ac:dyDescent="0.2">
      <c r="A8" s="167" t="s">
        <v>398</v>
      </c>
      <c r="B8" s="168">
        <v>2014</v>
      </c>
      <c r="C8" s="168">
        <v>1435</v>
      </c>
      <c r="D8" s="168" t="s">
        <v>170</v>
      </c>
      <c r="E8" s="169" t="s">
        <v>67</v>
      </c>
    </row>
    <row r="9" spans="1:11" x14ac:dyDescent="0.2">
      <c r="A9" s="170" t="s">
        <v>397</v>
      </c>
      <c r="B9" s="168">
        <v>2014</v>
      </c>
      <c r="C9" s="168">
        <v>4568</v>
      </c>
      <c r="D9" s="168" t="s">
        <v>170</v>
      </c>
      <c r="E9" s="169" t="s">
        <v>67</v>
      </c>
    </row>
    <row r="10" spans="1:11" x14ac:dyDescent="0.2">
      <c r="A10" s="167" t="s">
        <v>399</v>
      </c>
      <c r="B10" s="168">
        <v>2013</v>
      </c>
      <c r="C10" s="168">
        <v>5679</v>
      </c>
      <c r="D10" s="168" t="s">
        <v>170</v>
      </c>
      <c r="E10" s="169" t="s">
        <v>67</v>
      </c>
      <c r="G10" s="13"/>
      <c r="H10" s="13"/>
      <c r="I10" s="13"/>
      <c r="J10" s="13"/>
      <c r="K10" s="13"/>
    </row>
    <row r="11" spans="1:11" x14ac:dyDescent="0.2">
      <c r="A11" s="167" t="s">
        <v>395</v>
      </c>
      <c r="B11" s="168">
        <v>2012</v>
      </c>
      <c r="C11" s="168">
        <v>6780</v>
      </c>
      <c r="D11" s="168" t="s">
        <v>170</v>
      </c>
      <c r="E11" s="169" t="s">
        <v>67</v>
      </c>
    </row>
    <row r="12" spans="1:11" x14ac:dyDescent="0.2">
      <c r="A12" s="170" t="s">
        <v>396</v>
      </c>
      <c r="B12" s="168">
        <v>2013</v>
      </c>
      <c r="C12" s="168">
        <v>3245</v>
      </c>
      <c r="D12" s="168" t="s">
        <v>170</v>
      </c>
      <c r="E12" s="169" t="s">
        <v>68</v>
      </c>
    </row>
    <row r="13" spans="1:11" x14ac:dyDescent="0.2">
      <c r="A13" s="167" t="s">
        <v>398</v>
      </c>
      <c r="B13" s="168">
        <v>2014</v>
      </c>
      <c r="C13" s="168">
        <v>3486</v>
      </c>
      <c r="D13" s="168" t="s">
        <v>170</v>
      </c>
      <c r="E13" s="169" t="s">
        <v>68</v>
      </c>
      <c r="G13" s="43"/>
    </row>
    <row r="14" spans="1:11" x14ac:dyDescent="0.2">
      <c r="A14" s="167" t="s">
        <v>394</v>
      </c>
      <c r="B14" s="168">
        <v>2012</v>
      </c>
      <c r="C14" s="168">
        <v>2397</v>
      </c>
      <c r="D14" s="168" t="s">
        <v>170</v>
      </c>
      <c r="E14" s="169" t="s">
        <v>68</v>
      </c>
    </row>
    <row r="15" spans="1:11" x14ac:dyDescent="0.2">
      <c r="A15" s="167" t="s">
        <v>395</v>
      </c>
      <c r="B15" s="168">
        <v>2012</v>
      </c>
      <c r="C15" s="168">
        <v>4589</v>
      </c>
      <c r="D15" s="168" t="s">
        <v>170</v>
      </c>
      <c r="E15" s="169" t="s">
        <v>68</v>
      </c>
    </row>
    <row r="16" spans="1:11" x14ac:dyDescent="0.2">
      <c r="A16" s="167" t="s">
        <v>395</v>
      </c>
      <c r="B16" s="168">
        <v>2013</v>
      </c>
      <c r="C16" s="168">
        <v>3659</v>
      </c>
      <c r="D16" s="168" t="s">
        <v>87</v>
      </c>
      <c r="E16" s="169" t="s">
        <v>65</v>
      </c>
    </row>
    <row r="17" spans="1:7" x14ac:dyDescent="0.2">
      <c r="A17" s="167" t="s">
        <v>394</v>
      </c>
      <c r="B17" s="168">
        <v>2013</v>
      </c>
      <c r="C17" s="168">
        <v>9845</v>
      </c>
      <c r="D17" s="168" t="s">
        <v>87</v>
      </c>
      <c r="E17" s="169" t="s">
        <v>65</v>
      </c>
      <c r="G17" s="43"/>
    </row>
    <row r="18" spans="1:7" x14ac:dyDescent="0.2">
      <c r="A18" s="167" t="s">
        <v>399</v>
      </c>
      <c r="B18" s="168">
        <v>2013</v>
      </c>
      <c r="C18" s="168">
        <v>5683</v>
      </c>
      <c r="D18" s="168" t="s">
        <v>87</v>
      </c>
      <c r="E18" s="169" t="s">
        <v>66</v>
      </c>
    </row>
    <row r="19" spans="1:7" x14ac:dyDescent="0.2">
      <c r="A19" s="167" t="s">
        <v>398</v>
      </c>
      <c r="B19" s="168">
        <v>2013</v>
      </c>
      <c r="C19" s="168">
        <v>3498</v>
      </c>
      <c r="D19" s="168" t="s">
        <v>87</v>
      </c>
      <c r="E19" s="169" t="s">
        <v>68</v>
      </c>
    </row>
    <row r="20" spans="1:7" x14ac:dyDescent="0.2">
      <c r="A20" s="167" t="s">
        <v>395</v>
      </c>
      <c r="B20" s="168">
        <v>2014</v>
      </c>
      <c r="C20" s="168">
        <v>3457</v>
      </c>
      <c r="D20" s="168" t="s">
        <v>405</v>
      </c>
      <c r="E20" s="169" t="s">
        <v>65</v>
      </c>
      <c r="G20" s="43"/>
    </row>
    <row r="21" spans="1:7" x14ac:dyDescent="0.2">
      <c r="A21" s="167" t="s">
        <v>394</v>
      </c>
      <c r="B21" s="168">
        <v>2013</v>
      </c>
      <c r="C21" s="168">
        <v>5468</v>
      </c>
      <c r="D21" s="168" t="s">
        <v>405</v>
      </c>
      <c r="E21" s="169" t="s">
        <v>65</v>
      </c>
    </row>
    <row r="22" spans="1:7" x14ac:dyDescent="0.2">
      <c r="A22" s="170" t="s">
        <v>397</v>
      </c>
      <c r="B22" s="168">
        <v>2014</v>
      </c>
      <c r="C22" s="168">
        <v>4568</v>
      </c>
      <c r="D22" s="168" t="s">
        <v>405</v>
      </c>
      <c r="E22" s="169" t="s">
        <v>66</v>
      </c>
    </row>
    <row r="23" spans="1:7" x14ac:dyDescent="0.2">
      <c r="A23" s="167" t="s">
        <v>398</v>
      </c>
      <c r="B23" s="168">
        <v>2012</v>
      </c>
      <c r="C23" s="168">
        <v>2523</v>
      </c>
      <c r="D23" s="168" t="s">
        <v>405</v>
      </c>
      <c r="E23" s="169" t="s">
        <v>66</v>
      </c>
    </row>
    <row r="24" spans="1:7" x14ac:dyDescent="0.2">
      <c r="A24" s="167" t="s">
        <v>395</v>
      </c>
      <c r="B24" s="168">
        <v>2013</v>
      </c>
      <c r="C24" s="168">
        <v>4368</v>
      </c>
      <c r="D24" s="168" t="s">
        <v>405</v>
      </c>
      <c r="E24" s="169" t="s">
        <v>66</v>
      </c>
    </row>
    <row r="25" spans="1:7" ht="13.5" thickBot="1" x14ac:dyDescent="0.25">
      <c r="A25" s="171" t="s">
        <v>395</v>
      </c>
      <c r="B25" s="172">
        <v>2012</v>
      </c>
      <c r="C25" s="172">
        <v>6893</v>
      </c>
      <c r="D25" s="172" t="s">
        <v>405</v>
      </c>
      <c r="E25" s="173" t="s">
        <v>65</v>
      </c>
    </row>
  </sheetData>
  <printOptions gridLines="1" gridLinesSet="0"/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7"/>
  <sheetViews>
    <sheetView zoomScale="160" zoomScaleNormal="160" workbookViewId="0">
      <selection activeCell="C1" sqref="C1:C1048576"/>
    </sheetView>
  </sheetViews>
  <sheetFormatPr defaultColWidth="19.140625" defaultRowHeight="12.75" x14ac:dyDescent="0.2"/>
  <cols>
    <col min="1" max="2" width="19.140625" style="292"/>
    <col min="3" max="3" width="19.140625" style="308"/>
    <col min="4" max="16384" width="19.140625" style="292"/>
  </cols>
  <sheetData>
    <row r="1" spans="1:3" ht="15" x14ac:dyDescent="0.25">
      <c r="A1" s="295"/>
    </row>
    <row r="2" spans="1:3" x14ac:dyDescent="0.2">
      <c r="A2" s="292" t="s">
        <v>11</v>
      </c>
      <c r="C2" s="308" t="s">
        <v>466</v>
      </c>
    </row>
    <row r="3" spans="1:3" x14ac:dyDescent="0.2">
      <c r="A3" s="292" t="s">
        <v>414</v>
      </c>
      <c r="C3" s="308" t="s">
        <v>467</v>
      </c>
    </row>
    <row r="4" spans="1:3" x14ac:dyDescent="0.2">
      <c r="A4" s="292" t="s">
        <v>428</v>
      </c>
      <c r="C4" s="308" t="s">
        <v>468</v>
      </c>
    </row>
    <row r="5" spans="1:3" x14ac:dyDescent="0.2">
      <c r="A5" s="292" t="s">
        <v>429</v>
      </c>
      <c r="C5" s="308" t="s">
        <v>469</v>
      </c>
    </row>
    <row r="6" spans="1:3" x14ac:dyDescent="0.2">
      <c r="A6" s="292" t="s">
        <v>430</v>
      </c>
      <c r="C6" s="308" t="s">
        <v>470</v>
      </c>
    </row>
    <row r="7" spans="1:3" x14ac:dyDescent="0.2">
      <c r="A7" s="297" t="s">
        <v>11</v>
      </c>
    </row>
  </sheetData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/>
  <dimension ref="A2:K26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7109375" bestFit="1" customWidth="1"/>
    <col min="3" max="3" width="6.5703125" bestFit="1" customWidth="1"/>
    <col min="4" max="4" width="13.85546875" bestFit="1" customWidth="1"/>
    <col min="5" max="5" width="8.28515625" bestFit="1" customWidth="1"/>
    <col min="7" max="7" width="15.5703125" customWidth="1"/>
    <col min="8" max="8" width="11" customWidth="1"/>
    <col min="9" max="9" width="5.7109375" customWidth="1"/>
    <col min="10" max="10" width="11.85546875" customWidth="1"/>
    <col min="11" max="11" width="7.140625" customWidth="1"/>
  </cols>
  <sheetData>
    <row r="2" spans="1:11" ht="13.5" thickBot="1" x14ac:dyDescent="0.25"/>
    <row r="3" spans="1:11" ht="15" x14ac:dyDescent="0.25">
      <c r="A3" s="174" t="s">
        <v>62</v>
      </c>
      <c r="B3" s="175" t="s">
        <v>63</v>
      </c>
      <c r="C3" s="175" t="s">
        <v>53</v>
      </c>
      <c r="D3" s="175" t="s">
        <v>61</v>
      </c>
      <c r="E3" s="176" t="s">
        <v>64</v>
      </c>
    </row>
    <row r="4" spans="1:11" x14ac:dyDescent="0.2">
      <c r="A4" s="167" t="s">
        <v>395</v>
      </c>
      <c r="B4" s="168">
        <v>2014</v>
      </c>
      <c r="C4" s="168">
        <v>3457</v>
      </c>
      <c r="D4" s="168" t="s">
        <v>405</v>
      </c>
      <c r="E4" s="169" t="s">
        <v>65</v>
      </c>
    </row>
    <row r="5" spans="1:11" x14ac:dyDescent="0.2">
      <c r="A5" s="167" t="s">
        <v>394</v>
      </c>
      <c r="B5" s="168">
        <v>2013</v>
      </c>
      <c r="C5" s="168">
        <v>5468</v>
      </c>
      <c r="D5" s="168" t="s">
        <v>405</v>
      </c>
      <c r="E5" s="169" t="s">
        <v>65</v>
      </c>
    </row>
    <row r="6" spans="1:11" x14ac:dyDescent="0.2">
      <c r="A6" s="170" t="s">
        <v>397</v>
      </c>
      <c r="B6" s="168">
        <v>2014</v>
      </c>
      <c r="C6" s="168">
        <v>4568</v>
      </c>
      <c r="D6" s="168" t="s">
        <v>405</v>
      </c>
      <c r="E6" s="169" t="s">
        <v>66</v>
      </c>
    </row>
    <row r="7" spans="1:11" x14ac:dyDescent="0.2">
      <c r="A7" s="167" t="s">
        <v>395</v>
      </c>
      <c r="B7" s="168">
        <v>2013</v>
      </c>
      <c r="C7" s="168">
        <v>3659</v>
      </c>
      <c r="D7" s="168" t="s">
        <v>87</v>
      </c>
      <c r="E7" s="169" t="s">
        <v>65</v>
      </c>
    </row>
    <row r="8" spans="1:11" x14ac:dyDescent="0.2">
      <c r="A8" s="167" t="s">
        <v>394</v>
      </c>
      <c r="B8" s="168">
        <v>2013</v>
      </c>
      <c r="C8" s="168">
        <v>9845</v>
      </c>
      <c r="D8" s="168" t="s">
        <v>87</v>
      </c>
      <c r="E8" s="169" t="s">
        <v>65</v>
      </c>
    </row>
    <row r="9" spans="1:11" x14ac:dyDescent="0.2">
      <c r="A9" s="167" t="s">
        <v>394</v>
      </c>
      <c r="B9" s="168">
        <v>2012</v>
      </c>
      <c r="C9" s="168">
        <v>3409</v>
      </c>
      <c r="D9" s="168" t="s">
        <v>400</v>
      </c>
      <c r="E9" s="169" t="s">
        <v>65</v>
      </c>
    </row>
    <row r="10" spans="1:11" x14ac:dyDescent="0.2">
      <c r="A10" s="167" t="s">
        <v>398</v>
      </c>
      <c r="B10" s="168">
        <v>2012</v>
      </c>
      <c r="C10" s="168">
        <v>2523</v>
      </c>
      <c r="D10" s="168" t="s">
        <v>405</v>
      </c>
      <c r="E10" s="169" t="s">
        <v>66</v>
      </c>
      <c r="G10" s="13"/>
      <c r="H10" s="13"/>
      <c r="I10" s="13"/>
      <c r="J10" s="13"/>
      <c r="K10" s="13"/>
    </row>
    <row r="11" spans="1:11" x14ac:dyDescent="0.2">
      <c r="A11" s="167" t="s">
        <v>395</v>
      </c>
      <c r="B11" s="168">
        <v>2013</v>
      </c>
      <c r="C11" s="168">
        <v>4368</v>
      </c>
      <c r="D11" s="168" t="s">
        <v>405</v>
      </c>
      <c r="E11" s="169" t="s">
        <v>66</v>
      </c>
    </row>
    <row r="12" spans="1:11" x14ac:dyDescent="0.2">
      <c r="A12" s="167" t="s">
        <v>399</v>
      </c>
      <c r="B12" s="168">
        <v>2013</v>
      </c>
      <c r="C12" s="168">
        <v>5683</v>
      </c>
      <c r="D12" s="168" t="s">
        <v>87</v>
      </c>
      <c r="E12" s="169" t="s">
        <v>66</v>
      </c>
    </row>
    <row r="13" spans="1:11" x14ac:dyDescent="0.2">
      <c r="A13" s="167" t="s">
        <v>395</v>
      </c>
      <c r="B13" s="168">
        <v>2012</v>
      </c>
      <c r="C13" s="168">
        <v>5634</v>
      </c>
      <c r="D13" s="168" t="s">
        <v>400</v>
      </c>
      <c r="E13" s="169" t="s">
        <v>66</v>
      </c>
      <c r="G13" s="43"/>
    </row>
    <row r="14" spans="1:11" x14ac:dyDescent="0.2">
      <c r="A14" s="167" t="s">
        <v>398</v>
      </c>
      <c r="B14" s="168">
        <v>2014</v>
      </c>
      <c r="C14" s="168">
        <v>1435</v>
      </c>
      <c r="D14" s="168" t="s">
        <v>170</v>
      </c>
      <c r="E14" s="169" t="s">
        <v>67</v>
      </c>
    </row>
    <row r="15" spans="1:11" x14ac:dyDescent="0.2">
      <c r="A15" s="170" t="s">
        <v>397</v>
      </c>
      <c r="B15" s="168">
        <v>2014</v>
      </c>
      <c r="C15" s="168">
        <v>4568</v>
      </c>
      <c r="D15" s="168" t="s">
        <v>170</v>
      </c>
      <c r="E15" s="169" t="s">
        <v>67</v>
      </c>
    </row>
    <row r="16" spans="1:11" x14ac:dyDescent="0.2">
      <c r="A16" s="167" t="s">
        <v>399</v>
      </c>
      <c r="B16" s="168">
        <v>2013</v>
      </c>
      <c r="C16" s="168">
        <v>5679</v>
      </c>
      <c r="D16" s="168" t="s">
        <v>170</v>
      </c>
      <c r="E16" s="169" t="s">
        <v>67</v>
      </c>
    </row>
    <row r="17" spans="1:7" x14ac:dyDescent="0.2">
      <c r="A17" s="167" t="s">
        <v>395</v>
      </c>
      <c r="B17" s="168">
        <v>2012</v>
      </c>
      <c r="C17" s="168">
        <v>6780</v>
      </c>
      <c r="D17" s="168" t="s">
        <v>170</v>
      </c>
      <c r="E17" s="169" t="s">
        <v>67</v>
      </c>
      <c r="G17" s="43"/>
    </row>
    <row r="18" spans="1:7" x14ac:dyDescent="0.2">
      <c r="A18" s="170" t="s">
        <v>396</v>
      </c>
      <c r="B18" s="168">
        <v>2012</v>
      </c>
      <c r="C18" s="168">
        <v>3984</v>
      </c>
      <c r="D18" s="168" t="s">
        <v>400</v>
      </c>
      <c r="E18" s="169" t="s">
        <v>67</v>
      </c>
    </row>
    <row r="19" spans="1:7" x14ac:dyDescent="0.2">
      <c r="A19" s="170" t="s">
        <v>396</v>
      </c>
      <c r="B19" s="168">
        <v>2013</v>
      </c>
      <c r="C19" s="168">
        <v>3245</v>
      </c>
      <c r="D19" s="168" t="s">
        <v>170</v>
      </c>
      <c r="E19" s="169" t="s">
        <v>68</v>
      </c>
    </row>
    <row r="20" spans="1:7" x14ac:dyDescent="0.2">
      <c r="A20" s="167" t="s">
        <v>398</v>
      </c>
      <c r="B20" s="168">
        <v>2014</v>
      </c>
      <c r="C20" s="168">
        <v>3486</v>
      </c>
      <c r="D20" s="168" t="s">
        <v>170</v>
      </c>
      <c r="E20" s="169" t="s">
        <v>68</v>
      </c>
      <c r="G20" s="43"/>
    </row>
    <row r="21" spans="1:7" x14ac:dyDescent="0.2">
      <c r="A21" s="167" t="s">
        <v>394</v>
      </c>
      <c r="B21" s="168">
        <v>2012</v>
      </c>
      <c r="C21" s="168">
        <v>2397</v>
      </c>
      <c r="D21" s="168" t="s">
        <v>170</v>
      </c>
      <c r="E21" s="169" t="s">
        <v>68</v>
      </c>
    </row>
    <row r="22" spans="1:7" x14ac:dyDescent="0.2">
      <c r="A22" s="167" t="s">
        <v>398</v>
      </c>
      <c r="B22" s="168">
        <v>2013</v>
      </c>
      <c r="C22" s="168">
        <v>3498</v>
      </c>
      <c r="D22" s="168" t="s">
        <v>87</v>
      </c>
      <c r="E22" s="169" t="s">
        <v>68</v>
      </c>
    </row>
    <row r="23" spans="1:7" x14ac:dyDescent="0.2">
      <c r="A23" s="167" t="s">
        <v>398</v>
      </c>
      <c r="B23" s="168">
        <v>2012</v>
      </c>
      <c r="C23" s="168">
        <v>2389</v>
      </c>
      <c r="D23" s="168" t="s">
        <v>400</v>
      </c>
      <c r="E23" s="169" t="s">
        <v>68</v>
      </c>
    </row>
    <row r="24" spans="1:7" x14ac:dyDescent="0.2">
      <c r="A24" s="167" t="s">
        <v>395</v>
      </c>
      <c r="B24" s="168">
        <v>2012</v>
      </c>
      <c r="C24" s="168">
        <v>6893</v>
      </c>
      <c r="D24" s="168" t="s">
        <v>405</v>
      </c>
      <c r="E24" s="169" t="s">
        <v>65</v>
      </c>
    </row>
    <row r="25" spans="1:7" ht="13.5" thickBot="1" x14ac:dyDescent="0.25">
      <c r="A25" s="171" t="s">
        <v>395</v>
      </c>
      <c r="B25" s="172">
        <v>2012</v>
      </c>
      <c r="C25" s="172">
        <v>4589</v>
      </c>
      <c r="D25" s="172" t="s">
        <v>170</v>
      </c>
      <c r="E25" s="173" t="s">
        <v>68</v>
      </c>
    </row>
    <row r="26" spans="1:7" ht="15" x14ac:dyDescent="0.25">
      <c r="A26" s="174" t="s">
        <v>176</v>
      </c>
      <c r="B26" s="174"/>
      <c r="C26" s="174">
        <f>SUM(C4:C25)</f>
        <v>97557</v>
      </c>
      <c r="D26" s="174"/>
      <c r="E26" s="174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r:id="rId3"/>
  <headerFooter alignWithMargins="0">
    <oddHeader>&amp;A</oddHeader>
    <oddFooter>Page &amp;P</oddFooter>
  </headerFooter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/>
  <dimension ref="A3:K25"/>
  <sheetViews>
    <sheetView workbookViewId="0">
      <selection activeCell="D25" sqref="D25"/>
    </sheetView>
  </sheetViews>
  <sheetFormatPr defaultRowHeight="12.75" x14ac:dyDescent="0.2"/>
  <cols>
    <col min="1" max="1" width="16" bestFit="1" customWidth="1"/>
    <col min="2" max="2" width="5.140625" bestFit="1" customWidth="1"/>
    <col min="3" max="3" width="6" bestFit="1" customWidth="1"/>
    <col min="4" max="4" width="12.140625" bestFit="1" customWidth="1"/>
    <col min="5" max="5" width="7.42578125" bestFit="1" customWidth="1"/>
    <col min="7" max="7" width="15.5703125" customWidth="1"/>
    <col min="8" max="8" width="11" customWidth="1"/>
    <col min="9" max="9" width="5.7109375" customWidth="1"/>
    <col min="10" max="10" width="11.85546875" customWidth="1"/>
    <col min="11" max="11" width="7.140625" customWidth="1"/>
  </cols>
  <sheetData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</row>
    <row r="4" spans="1:11" x14ac:dyDescent="0.2">
      <c r="A4" t="s">
        <v>395</v>
      </c>
      <c r="B4">
        <v>2014</v>
      </c>
      <c r="C4">
        <v>3457</v>
      </c>
      <c r="D4" t="s">
        <v>405</v>
      </c>
      <c r="E4" t="s">
        <v>65</v>
      </c>
    </row>
    <row r="5" spans="1:11" x14ac:dyDescent="0.2">
      <c r="A5" t="s">
        <v>394</v>
      </c>
      <c r="B5">
        <v>2013</v>
      </c>
      <c r="C5">
        <v>5468</v>
      </c>
      <c r="D5" t="s">
        <v>405</v>
      </c>
      <c r="E5" t="s">
        <v>65</v>
      </c>
    </row>
    <row r="6" spans="1:11" x14ac:dyDescent="0.2">
      <c r="A6" s="43" t="s">
        <v>397</v>
      </c>
      <c r="B6">
        <v>2014</v>
      </c>
      <c r="C6">
        <v>4568</v>
      </c>
      <c r="D6" t="s">
        <v>405</v>
      </c>
      <c r="E6" t="s">
        <v>66</v>
      </c>
    </row>
    <row r="7" spans="1:11" x14ac:dyDescent="0.2">
      <c r="A7" t="s">
        <v>395</v>
      </c>
      <c r="B7">
        <v>2013</v>
      </c>
      <c r="C7">
        <v>3659</v>
      </c>
      <c r="D7" t="s">
        <v>87</v>
      </c>
      <c r="E7" t="s">
        <v>65</v>
      </c>
    </row>
    <row r="8" spans="1:11" x14ac:dyDescent="0.2">
      <c r="A8" t="s">
        <v>394</v>
      </c>
      <c r="B8">
        <v>2013</v>
      </c>
      <c r="C8">
        <v>9845</v>
      </c>
      <c r="D8" t="s">
        <v>87</v>
      </c>
      <c r="E8" t="s">
        <v>65</v>
      </c>
    </row>
    <row r="9" spans="1:11" x14ac:dyDescent="0.2">
      <c r="A9" t="s">
        <v>394</v>
      </c>
      <c r="B9">
        <v>2012</v>
      </c>
      <c r="C9">
        <v>3409</v>
      </c>
      <c r="D9" t="s">
        <v>400</v>
      </c>
      <c r="E9" t="s">
        <v>65</v>
      </c>
    </row>
    <row r="10" spans="1:11" x14ac:dyDescent="0.2">
      <c r="A10" t="s">
        <v>398</v>
      </c>
      <c r="B10">
        <v>2012</v>
      </c>
      <c r="C10">
        <v>2523</v>
      </c>
      <c r="D10" t="s">
        <v>405</v>
      </c>
      <c r="E10" t="s">
        <v>66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2013</v>
      </c>
      <c r="C11">
        <v>4368</v>
      </c>
      <c r="D11" t="s">
        <v>405</v>
      </c>
      <c r="E11" t="s">
        <v>66</v>
      </c>
    </row>
    <row r="12" spans="1:11" x14ac:dyDescent="0.2">
      <c r="A12" t="s">
        <v>399</v>
      </c>
      <c r="B12">
        <v>2013</v>
      </c>
      <c r="C12">
        <v>5683</v>
      </c>
      <c r="D12" t="s">
        <v>87</v>
      </c>
      <c r="E12" t="s">
        <v>66</v>
      </c>
    </row>
    <row r="13" spans="1:11" x14ac:dyDescent="0.2">
      <c r="A13" t="s">
        <v>395</v>
      </c>
      <c r="B13">
        <v>2012</v>
      </c>
      <c r="C13">
        <v>5634</v>
      </c>
      <c r="D13" t="s">
        <v>400</v>
      </c>
      <c r="E13" t="s">
        <v>66</v>
      </c>
      <c r="G13" s="43"/>
    </row>
    <row r="14" spans="1:11" x14ac:dyDescent="0.2">
      <c r="A14" t="s">
        <v>398</v>
      </c>
      <c r="B14">
        <v>2014</v>
      </c>
      <c r="C14">
        <v>1435</v>
      </c>
      <c r="D14" t="s">
        <v>170</v>
      </c>
      <c r="E14" t="s">
        <v>67</v>
      </c>
    </row>
    <row r="15" spans="1:11" x14ac:dyDescent="0.2">
      <c r="A15" s="43" t="s">
        <v>397</v>
      </c>
      <c r="B15">
        <v>2014</v>
      </c>
      <c r="C15">
        <v>4568</v>
      </c>
      <c r="D15" t="s">
        <v>170</v>
      </c>
      <c r="E15" t="s">
        <v>67</v>
      </c>
    </row>
    <row r="16" spans="1:11" x14ac:dyDescent="0.2">
      <c r="A16" t="s">
        <v>399</v>
      </c>
      <c r="B16">
        <v>2013</v>
      </c>
      <c r="C16">
        <v>5679</v>
      </c>
      <c r="D16" t="s">
        <v>170</v>
      </c>
      <c r="E16" t="s">
        <v>67</v>
      </c>
    </row>
    <row r="17" spans="1:7" x14ac:dyDescent="0.2">
      <c r="A17" t="s">
        <v>395</v>
      </c>
      <c r="B17">
        <v>2012</v>
      </c>
      <c r="C17">
        <v>6780</v>
      </c>
      <c r="D17" t="s">
        <v>170</v>
      </c>
      <c r="E17" t="s">
        <v>67</v>
      </c>
      <c r="G17" s="43"/>
    </row>
    <row r="18" spans="1:7" x14ac:dyDescent="0.2">
      <c r="A18" s="43" t="s">
        <v>396</v>
      </c>
      <c r="B18">
        <v>2012</v>
      </c>
      <c r="C18">
        <v>3984</v>
      </c>
      <c r="D18" t="s">
        <v>400</v>
      </c>
      <c r="E18" t="s">
        <v>67</v>
      </c>
    </row>
    <row r="19" spans="1:7" x14ac:dyDescent="0.2">
      <c r="A19" s="43" t="s">
        <v>396</v>
      </c>
      <c r="B19">
        <v>2013</v>
      </c>
      <c r="C19">
        <v>3245</v>
      </c>
      <c r="D19" t="s">
        <v>170</v>
      </c>
      <c r="E19" t="s">
        <v>68</v>
      </c>
    </row>
    <row r="20" spans="1:7" x14ac:dyDescent="0.2">
      <c r="A20" t="s">
        <v>398</v>
      </c>
      <c r="B20">
        <v>2014</v>
      </c>
      <c r="C20">
        <v>3486</v>
      </c>
      <c r="D20" t="s">
        <v>170</v>
      </c>
      <c r="E20" t="s">
        <v>68</v>
      </c>
      <c r="G20" s="43"/>
    </row>
    <row r="21" spans="1:7" x14ac:dyDescent="0.2">
      <c r="A21" t="s">
        <v>394</v>
      </c>
      <c r="B21">
        <v>2012</v>
      </c>
      <c r="C21">
        <v>2397</v>
      </c>
      <c r="D21" t="s">
        <v>170</v>
      </c>
      <c r="E21" t="s">
        <v>68</v>
      </c>
    </row>
    <row r="22" spans="1:7" x14ac:dyDescent="0.2">
      <c r="A22" t="s">
        <v>398</v>
      </c>
      <c r="B22">
        <v>2013</v>
      </c>
      <c r="C22">
        <v>3498</v>
      </c>
      <c r="D22" t="s">
        <v>87</v>
      </c>
      <c r="E22" t="s">
        <v>68</v>
      </c>
    </row>
    <row r="23" spans="1:7" x14ac:dyDescent="0.2">
      <c r="A23" t="s">
        <v>398</v>
      </c>
      <c r="B23">
        <v>2012</v>
      </c>
      <c r="C23">
        <v>2389</v>
      </c>
      <c r="D23" t="s">
        <v>400</v>
      </c>
      <c r="E23" t="s">
        <v>68</v>
      </c>
    </row>
    <row r="24" spans="1:7" x14ac:dyDescent="0.2">
      <c r="A24" t="s">
        <v>395</v>
      </c>
      <c r="B24">
        <v>2012</v>
      </c>
      <c r="C24">
        <v>6893</v>
      </c>
      <c r="D24" t="s">
        <v>405</v>
      </c>
      <c r="E24" t="s">
        <v>65</v>
      </c>
    </row>
    <row r="25" spans="1:7" x14ac:dyDescent="0.2">
      <c r="A25" t="s">
        <v>395</v>
      </c>
      <c r="B25">
        <v>2012</v>
      </c>
      <c r="C25">
        <v>4589</v>
      </c>
      <c r="D25" t="s">
        <v>170</v>
      </c>
      <c r="E25" t="s">
        <v>68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verticalDpi="0" r:id="rId3"/>
  <headerFooter alignWithMargins="0">
    <oddHeader>&amp;A</oddHeader>
    <oddFooter>Page &amp;P</oddFooter>
  </headerFooter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/>
  <dimension ref="A3:K25"/>
  <sheetViews>
    <sheetView workbookViewId="0">
      <selection activeCell="D25" sqref="D25"/>
    </sheetView>
  </sheetViews>
  <sheetFormatPr defaultRowHeight="12.75" x14ac:dyDescent="0.2"/>
  <cols>
    <col min="1" max="1" width="5.140625" customWidth="1"/>
    <col min="2" max="2" width="2.85546875" customWidth="1"/>
    <col min="3" max="3" width="3.7109375" customWidth="1"/>
    <col min="4" max="4" width="3.5703125" customWidth="1"/>
    <col min="5" max="5" width="2.7109375" customWidth="1"/>
    <col min="6" max="6" width="2" customWidth="1"/>
    <col min="7" max="7" width="15.5703125" customWidth="1"/>
    <col min="8" max="8" width="11" customWidth="1"/>
    <col min="9" max="9" width="5.7109375" customWidth="1"/>
    <col min="10" max="10" width="11.85546875" customWidth="1"/>
    <col min="11" max="11" width="7.140625" customWidth="1"/>
  </cols>
  <sheetData>
    <row r="3" spans="1:11" x14ac:dyDescent="0.2">
      <c r="A3" s="13" t="s">
        <v>62</v>
      </c>
      <c r="B3" s="13" t="s">
        <v>63</v>
      </c>
      <c r="C3" s="13" t="s">
        <v>53</v>
      </c>
      <c r="D3" s="13" t="s">
        <v>61</v>
      </c>
      <c r="E3" s="13" t="s">
        <v>64</v>
      </c>
    </row>
    <row r="4" spans="1:11" x14ac:dyDescent="0.2">
      <c r="A4" t="s">
        <v>395</v>
      </c>
      <c r="B4">
        <v>2014</v>
      </c>
      <c r="C4">
        <v>3457</v>
      </c>
      <c r="D4" t="s">
        <v>405</v>
      </c>
      <c r="E4" t="s">
        <v>65</v>
      </c>
    </row>
    <row r="5" spans="1:11" x14ac:dyDescent="0.2">
      <c r="A5" t="s">
        <v>394</v>
      </c>
      <c r="B5">
        <v>2013</v>
      </c>
      <c r="C5">
        <v>5468</v>
      </c>
      <c r="D5" t="s">
        <v>405</v>
      </c>
      <c r="E5" t="s">
        <v>65</v>
      </c>
    </row>
    <row r="6" spans="1:11" x14ac:dyDescent="0.2">
      <c r="A6" s="43" t="s">
        <v>397</v>
      </c>
      <c r="B6">
        <v>2014</v>
      </c>
      <c r="C6">
        <v>4568</v>
      </c>
      <c r="D6" t="s">
        <v>405</v>
      </c>
      <c r="E6" t="s">
        <v>66</v>
      </c>
    </row>
    <row r="7" spans="1:11" x14ac:dyDescent="0.2">
      <c r="A7" t="s">
        <v>395</v>
      </c>
      <c r="B7">
        <v>2013</v>
      </c>
      <c r="C7">
        <v>3659</v>
      </c>
      <c r="D7" t="s">
        <v>87</v>
      </c>
      <c r="E7" t="s">
        <v>65</v>
      </c>
    </row>
    <row r="8" spans="1:11" x14ac:dyDescent="0.2">
      <c r="A8" t="s">
        <v>394</v>
      </c>
      <c r="B8">
        <v>2013</v>
      </c>
      <c r="C8">
        <v>9845</v>
      </c>
      <c r="D8" t="s">
        <v>87</v>
      </c>
      <c r="E8" t="s">
        <v>65</v>
      </c>
    </row>
    <row r="9" spans="1:11" x14ac:dyDescent="0.2">
      <c r="A9" t="s">
        <v>394</v>
      </c>
      <c r="B9">
        <v>2012</v>
      </c>
      <c r="C9">
        <v>3409</v>
      </c>
      <c r="D9" t="s">
        <v>400</v>
      </c>
      <c r="E9" t="s">
        <v>65</v>
      </c>
    </row>
    <row r="10" spans="1:11" x14ac:dyDescent="0.2">
      <c r="A10" t="s">
        <v>398</v>
      </c>
      <c r="B10">
        <v>2012</v>
      </c>
      <c r="C10">
        <v>2523</v>
      </c>
      <c r="D10" t="s">
        <v>405</v>
      </c>
      <c r="E10" t="s">
        <v>66</v>
      </c>
      <c r="G10" s="13"/>
      <c r="H10" s="13"/>
      <c r="I10" s="13"/>
      <c r="J10" s="13"/>
      <c r="K10" s="13"/>
    </row>
    <row r="11" spans="1:11" x14ac:dyDescent="0.2">
      <c r="A11" t="s">
        <v>395</v>
      </c>
      <c r="B11">
        <v>2013</v>
      </c>
      <c r="C11">
        <v>4368</v>
      </c>
      <c r="D11" t="s">
        <v>405</v>
      </c>
      <c r="E11" t="s">
        <v>66</v>
      </c>
    </row>
    <row r="12" spans="1:11" x14ac:dyDescent="0.2">
      <c r="A12" t="s">
        <v>399</v>
      </c>
      <c r="B12">
        <v>2013</v>
      </c>
      <c r="C12">
        <v>5683</v>
      </c>
      <c r="D12" t="s">
        <v>87</v>
      </c>
      <c r="E12" t="s">
        <v>66</v>
      </c>
    </row>
    <row r="13" spans="1:11" x14ac:dyDescent="0.2">
      <c r="A13" t="s">
        <v>395</v>
      </c>
      <c r="B13">
        <v>2012</v>
      </c>
      <c r="C13">
        <v>5634</v>
      </c>
      <c r="D13" t="s">
        <v>400</v>
      </c>
      <c r="E13" t="s">
        <v>66</v>
      </c>
      <c r="G13" s="43"/>
    </row>
    <row r="14" spans="1:11" x14ac:dyDescent="0.2">
      <c r="A14" t="s">
        <v>398</v>
      </c>
      <c r="B14">
        <v>2014</v>
      </c>
      <c r="C14">
        <v>1435</v>
      </c>
      <c r="D14" t="s">
        <v>170</v>
      </c>
      <c r="E14" t="s">
        <v>67</v>
      </c>
    </row>
    <row r="15" spans="1:11" x14ac:dyDescent="0.2">
      <c r="A15" s="43" t="s">
        <v>397</v>
      </c>
      <c r="B15">
        <v>2014</v>
      </c>
      <c r="C15">
        <v>4568</v>
      </c>
      <c r="D15" t="s">
        <v>170</v>
      </c>
      <c r="E15" t="s">
        <v>67</v>
      </c>
    </row>
    <row r="16" spans="1:11" x14ac:dyDescent="0.2">
      <c r="A16" t="s">
        <v>399</v>
      </c>
      <c r="B16">
        <v>2013</v>
      </c>
      <c r="C16">
        <v>5679</v>
      </c>
      <c r="D16" t="s">
        <v>170</v>
      </c>
      <c r="E16" t="s">
        <v>67</v>
      </c>
    </row>
    <row r="17" spans="1:7" x14ac:dyDescent="0.2">
      <c r="A17" t="s">
        <v>395</v>
      </c>
      <c r="B17">
        <v>2012</v>
      </c>
      <c r="C17">
        <v>6780</v>
      </c>
      <c r="D17" t="s">
        <v>170</v>
      </c>
      <c r="E17" t="s">
        <v>67</v>
      </c>
      <c r="G17" s="43"/>
    </row>
    <row r="18" spans="1:7" x14ac:dyDescent="0.2">
      <c r="A18" s="43" t="s">
        <v>396</v>
      </c>
      <c r="B18">
        <v>2012</v>
      </c>
      <c r="C18">
        <v>3984</v>
      </c>
      <c r="D18" t="s">
        <v>400</v>
      </c>
      <c r="E18" t="s">
        <v>67</v>
      </c>
    </row>
    <row r="19" spans="1:7" x14ac:dyDescent="0.2">
      <c r="A19" s="43" t="s">
        <v>396</v>
      </c>
      <c r="B19">
        <v>2013</v>
      </c>
      <c r="C19">
        <v>3245</v>
      </c>
      <c r="D19" t="s">
        <v>170</v>
      </c>
      <c r="E19" t="s">
        <v>68</v>
      </c>
    </row>
    <row r="20" spans="1:7" x14ac:dyDescent="0.2">
      <c r="A20" t="s">
        <v>398</v>
      </c>
      <c r="B20">
        <v>2014</v>
      </c>
      <c r="C20">
        <v>3486</v>
      </c>
      <c r="D20" t="s">
        <v>170</v>
      </c>
      <c r="E20" t="s">
        <v>68</v>
      </c>
      <c r="G20" s="43"/>
    </row>
    <row r="21" spans="1:7" x14ac:dyDescent="0.2">
      <c r="A21" t="s">
        <v>394</v>
      </c>
      <c r="B21">
        <v>2012</v>
      </c>
      <c r="C21">
        <v>2397</v>
      </c>
      <c r="D21" t="s">
        <v>170</v>
      </c>
      <c r="E21" t="s">
        <v>68</v>
      </c>
    </row>
    <row r="22" spans="1:7" x14ac:dyDescent="0.2">
      <c r="A22" t="s">
        <v>398</v>
      </c>
      <c r="B22">
        <v>2013</v>
      </c>
      <c r="C22">
        <v>3498</v>
      </c>
      <c r="D22" t="s">
        <v>87</v>
      </c>
      <c r="E22" t="s">
        <v>68</v>
      </c>
    </row>
    <row r="23" spans="1:7" x14ac:dyDescent="0.2">
      <c r="A23" t="s">
        <v>398</v>
      </c>
      <c r="B23">
        <v>2012</v>
      </c>
      <c r="C23">
        <v>2389</v>
      </c>
      <c r="D23" t="s">
        <v>400</v>
      </c>
      <c r="E23" t="s">
        <v>68</v>
      </c>
    </row>
    <row r="24" spans="1:7" x14ac:dyDescent="0.2">
      <c r="A24" t="s">
        <v>395</v>
      </c>
      <c r="B24">
        <v>2012</v>
      </c>
      <c r="C24">
        <v>6893</v>
      </c>
      <c r="D24" t="s">
        <v>405</v>
      </c>
      <c r="E24" t="s">
        <v>65</v>
      </c>
    </row>
    <row r="25" spans="1:7" x14ac:dyDescent="0.2">
      <c r="A25" t="s">
        <v>395</v>
      </c>
      <c r="B25">
        <v>2012</v>
      </c>
      <c r="C25">
        <v>4589</v>
      </c>
      <c r="D25" t="s">
        <v>170</v>
      </c>
      <c r="E25" t="s">
        <v>68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verticalDpi="0" r:id="rId3"/>
  <headerFooter alignWithMargins="0">
    <oddHeader>&amp;A</oddHeader>
    <oddFooter>Page &amp;P</oddFooter>
  </headerFooter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/>
  <dimension ref="A4:E18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3" width="8.28515625" customWidth="1"/>
    <col min="4" max="4" width="8.140625" customWidth="1"/>
    <col min="5" max="5" width="5.85546875" customWidth="1"/>
  </cols>
  <sheetData>
    <row r="4" spans="1:5" ht="20.25" x14ac:dyDescent="0.3">
      <c r="A4" s="20" t="s">
        <v>406</v>
      </c>
      <c r="B4" s="21"/>
      <c r="C4" s="21"/>
      <c r="D4" s="21"/>
      <c r="E4" s="21"/>
    </row>
    <row r="5" spans="1:5" x14ac:dyDescent="0.2">
      <c r="A5" s="22"/>
      <c r="B5" s="22"/>
      <c r="C5" s="22"/>
      <c r="D5" s="22"/>
    </row>
    <row r="6" spans="1:5" ht="13.5" thickBot="1" x14ac:dyDescent="0.25"/>
    <row r="7" spans="1:5" ht="15" x14ac:dyDescent="0.25">
      <c r="A7" s="23" t="s">
        <v>47</v>
      </c>
      <c r="B7" s="24" t="s">
        <v>48</v>
      </c>
      <c r="C7" s="24" t="s">
        <v>49</v>
      </c>
      <c r="D7" s="24" t="s">
        <v>50</v>
      </c>
    </row>
    <row r="8" spans="1:5" x14ac:dyDescent="0.2">
      <c r="A8" s="26" t="s">
        <v>53</v>
      </c>
      <c r="B8" s="27">
        <v>15000</v>
      </c>
      <c r="C8" s="27">
        <v>15800</v>
      </c>
      <c r="D8" s="27">
        <f>SUM(B8:C8)</f>
        <v>30800</v>
      </c>
    </row>
    <row r="9" spans="1:5" x14ac:dyDescent="0.2">
      <c r="A9" s="26" t="s">
        <v>54</v>
      </c>
      <c r="B9" s="30">
        <v>390</v>
      </c>
      <c r="C9" s="30">
        <v>1005</v>
      </c>
      <c r="D9" s="27">
        <f>SUM(B9:C9)</f>
        <v>1395</v>
      </c>
    </row>
    <row r="10" spans="1:5" x14ac:dyDescent="0.2">
      <c r="A10" s="31" t="s">
        <v>4</v>
      </c>
      <c r="B10" s="32">
        <f>SUM(B8:B9)</f>
        <v>15390</v>
      </c>
      <c r="C10" s="32">
        <f>SUM(C8:C9)</f>
        <v>16805</v>
      </c>
      <c r="D10" s="27">
        <f>SUM(B10:C10)</f>
        <v>32195</v>
      </c>
    </row>
    <row r="11" spans="1:5" x14ac:dyDescent="0.2">
      <c r="A11" s="35" t="s">
        <v>55</v>
      </c>
      <c r="B11" s="30"/>
      <c r="C11" s="30"/>
      <c r="D11" s="30"/>
    </row>
    <row r="12" spans="1:5" x14ac:dyDescent="0.2">
      <c r="A12" s="31" t="s">
        <v>57</v>
      </c>
      <c r="B12" s="32">
        <v>18300</v>
      </c>
      <c r="C12" s="32">
        <v>13650</v>
      </c>
      <c r="D12" s="32">
        <f>SUM(B12:C12)</f>
        <v>31950</v>
      </c>
    </row>
    <row r="13" spans="1:5" x14ac:dyDescent="0.2">
      <c r="A13" s="31" t="s">
        <v>58</v>
      </c>
      <c r="B13" s="32">
        <v>700</v>
      </c>
      <c r="C13" s="32">
        <v>1395</v>
      </c>
      <c r="D13" s="32">
        <f>SUM(B13:C13)</f>
        <v>2095</v>
      </c>
    </row>
    <row r="14" spans="1:5" x14ac:dyDescent="0.2">
      <c r="A14" s="31" t="s">
        <v>59</v>
      </c>
      <c r="B14" s="32">
        <f>SUM(B12:B13)</f>
        <v>19000</v>
      </c>
      <c r="C14" s="32">
        <f>SUM(C12:C13)</f>
        <v>15045</v>
      </c>
      <c r="D14" s="32">
        <f>SUM(B14:C14)</f>
        <v>34045</v>
      </c>
    </row>
    <row r="15" spans="1:5" ht="13.5" thickBot="1" x14ac:dyDescent="0.25">
      <c r="A15" s="39" t="s">
        <v>60</v>
      </c>
      <c r="B15" s="40">
        <f>B10-B14</f>
        <v>-3610</v>
      </c>
      <c r="C15" s="40">
        <f>C10-C14</f>
        <v>1760</v>
      </c>
      <c r="D15" s="40">
        <f>D10-D14</f>
        <v>-1850</v>
      </c>
    </row>
    <row r="18" spans="3:3" x14ac:dyDescent="0.2">
      <c r="C18" s="123">
        <f>B8+C8</f>
        <v>30800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4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9"/>
  <dimension ref="A4:E15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3" width="8.28515625" customWidth="1"/>
    <col min="4" max="4" width="8.140625" customWidth="1"/>
    <col min="5" max="5" width="5.85546875" customWidth="1"/>
  </cols>
  <sheetData>
    <row r="4" spans="1:5" ht="20.25" x14ac:dyDescent="0.3">
      <c r="A4" s="20" t="s">
        <v>406</v>
      </c>
      <c r="B4" s="21"/>
      <c r="C4" s="21"/>
      <c r="D4" s="21"/>
      <c r="E4" s="21"/>
    </row>
    <row r="5" spans="1:5" x14ac:dyDescent="0.2">
      <c r="A5" s="22"/>
      <c r="B5" s="22"/>
      <c r="C5" s="22"/>
      <c r="D5" s="22"/>
    </row>
    <row r="6" spans="1:5" ht="13.5" thickBot="1" x14ac:dyDescent="0.25"/>
    <row r="7" spans="1:5" ht="15" x14ac:dyDescent="0.25">
      <c r="A7" s="23" t="s">
        <v>47</v>
      </c>
      <c r="B7" s="24" t="s">
        <v>147</v>
      </c>
      <c r="C7" s="24" t="s">
        <v>148</v>
      </c>
      <c r="D7" s="24" t="s">
        <v>50</v>
      </c>
    </row>
    <row r="8" spans="1:5" x14ac:dyDescent="0.2">
      <c r="A8" s="26" t="s">
        <v>53</v>
      </c>
      <c r="B8" s="27">
        <v>34000</v>
      </c>
      <c r="C8" s="27">
        <v>23897</v>
      </c>
      <c r="D8" s="27">
        <f>SUM(B8:C8)</f>
        <v>57897</v>
      </c>
    </row>
    <row r="9" spans="1:5" x14ac:dyDescent="0.2">
      <c r="A9" s="26" t="s">
        <v>54</v>
      </c>
      <c r="B9" s="30">
        <v>390</v>
      </c>
      <c r="C9" s="30">
        <v>1005</v>
      </c>
      <c r="D9" s="27">
        <f>SUM(B9:C9)</f>
        <v>1395</v>
      </c>
    </row>
    <row r="10" spans="1:5" x14ac:dyDescent="0.2">
      <c r="A10" s="31" t="s">
        <v>4</v>
      </c>
      <c r="B10" s="32">
        <f>SUM(B8:B9)</f>
        <v>34390</v>
      </c>
      <c r="C10" s="32">
        <f>SUM(C8:C9)</f>
        <v>24902</v>
      </c>
      <c r="D10" s="27">
        <f>SUM(B10:C10)</f>
        <v>59292</v>
      </c>
    </row>
    <row r="11" spans="1:5" x14ac:dyDescent="0.2">
      <c r="A11" s="35" t="s">
        <v>55</v>
      </c>
      <c r="B11" s="30"/>
      <c r="C11" s="30"/>
      <c r="D11" s="30"/>
    </row>
    <row r="12" spans="1:5" x14ac:dyDescent="0.2">
      <c r="A12" s="31" t="s">
        <v>57</v>
      </c>
      <c r="B12" s="32">
        <v>16765</v>
      </c>
      <c r="C12" s="32">
        <v>19345</v>
      </c>
      <c r="D12" s="32">
        <f>SUM(B12:C12)</f>
        <v>36110</v>
      </c>
    </row>
    <row r="13" spans="1:5" x14ac:dyDescent="0.2">
      <c r="A13" s="31" t="s">
        <v>58</v>
      </c>
      <c r="B13" s="32">
        <v>700</v>
      </c>
      <c r="C13" s="32">
        <v>1395</v>
      </c>
      <c r="D13" s="32">
        <f>SUM(B13:C13)</f>
        <v>2095</v>
      </c>
    </row>
    <row r="14" spans="1:5" x14ac:dyDescent="0.2">
      <c r="A14" s="31" t="s">
        <v>59</v>
      </c>
      <c r="B14" s="32">
        <f>SUM(B12:B13)</f>
        <v>17465</v>
      </c>
      <c r="C14" s="32">
        <f>SUM(C12:C13)</f>
        <v>20740</v>
      </c>
      <c r="D14" s="32">
        <f>SUM(B14:C14)</f>
        <v>38205</v>
      </c>
    </row>
    <row r="15" spans="1:5" ht="13.5" thickBot="1" x14ac:dyDescent="0.25">
      <c r="A15" s="39" t="s">
        <v>60</v>
      </c>
      <c r="B15" s="40">
        <f>B10-B14</f>
        <v>16925</v>
      </c>
      <c r="C15" s="40">
        <f>C10-C14</f>
        <v>4162</v>
      </c>
      <c r="D15" s="40">
        <f>D10-D14</f>
        <v>21087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4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0"/>
  <dimension ref="A4:C15"/>
  <sheetViews>
    <sheetView workbookViewId="0">
      <selection activeCell="D25" sqref="D25"/>
    </sheetView>
  </sheetViews>
  <sheetFormatPr defaultRowHeight="12.75" x14ac:dyDescent="0.2"/>
  <cols>
    <col min="1" max="1" width="23.85546875" customWidth="1"/>
    <col min="2" max="2" width="10.42578125" customWidth="1"/>
    <col min="3" max="3" width="5.85546875" customWidth="1"/>
  </cols>
  <sheetData>
    <row r="4" spans="1:3" ht="20.25" x14ac:dyDescent="0.3">
      <c r="A4" s="20" t="s">
        <v>406</v>
      </c>
      <c r="B4" s="21"/>
      <c r="C4" s="21"/>
    </row>
    <row r="5" spans="1:3" x14ac:dyDescent="0.2">
      <c r="A5" s="22"/>
      <c r="B5" s="22"/>
    </row>
    <row r="6" spans="1:3" ht="13.5" thickBot="1" x14ac:dyDescent="0.25"/>
    <row r="7" spans="1:3" ht="15" x14ac:dyDescent="0.25">
      <c r="A7" s="23" t="s">
        <v>47</v>
      </c>
      <c r="B7" s="24" t="s">
        <v>50</v>
      </c>
    </row>
    <row r="8" spans="1:3" x14ac:dyDescent="0.2">
      <c r="A8" s="26" t="s">
        <v>53</v>
      </c>
      <c r="B8" s="27"/>
    </row>
    <row r="9" spans="1:3" x14ac:dyDescent="0.2">
      <c r="A9" s="26" t="s">
        <v>54</v>
      </c>
      <c r="B9" s="27"/>
    </row>
    <row r="10" spans="1:3" x14ac:dyDescent="0.2">
      <c r="A10" s="31" t="s">
        <v>4</v>
      </c>
      <c r="B10" s="27"/>
    </row>
    <row r="11" spans="1:3" x14ac:dyDescent="0.2">
      <c r="A11" s="35" t="s">
        <v>55</v>
      </c>
      <c r="B11" s="27"/>
    </row>
    <row r="12" spans="1:3" x14ac:dyDescent="0.2">
      <c r="A12" s="31" t="s">
        <v>57</v>
      </c>
      <c r="B12" s="27"/>
    </row>
    <row r="13" spans="1:3" x14ac:dyDescent="0.2">
      <c r="A13" s="31" t="s">
        <v>58</v>
      </c>
      <c r="B13" s="27"/>
    </row>
    <row r="14" spans="1:3" x14ac:dyDescent="0.2">
      <c r="A14" s="31" t="s">
        <v>59</v>
      </c>
      <c r="B14" s="27"/>
    </row>
    <row r="15" spans="1:3" ht="13.5" thickBot="1" x14ac:dyDescent="0.25">
      <c r="A15" s="39" t="s">
        <v>60</v>
      </c>
      <c r="B15" s="40"/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horizontalDpi="0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horizontalDpi="0" verticalDpi="0" r:id="rId2"/>
      <headerFooter alignWithMargins="0">
        <oddHeader>&amp;A</oddHeader>
        <oddFooter>Page &amp;P</oddFooter>
      </headerFooter>
    </customSheetView>
  </customSheetViews>
  <phoneticPr fontId="4" type="noConversion"/>
  <printOptions gridLines="1" gridLinesSet="0"/>
  <pageMargins left="0.75" right="0.75" top="1" bottom="1" header="0.5" footer="0.5"/>
  <pageSetup orientation="portrait" horizontalDpi="0" verticalDpi="0" r:id="rId3"/>
  <headerFooter alignWithMargins="0">
    <oddHeader>&amp;A</oddHeader>
    <oddFooter>Page &amp;P</oddFooter>
  </headerFooter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>
    <tabColor indexed="41"/>
  </sheetPr>
  <dimension ref="B3:F25"/>
  <sheetViews>
    <sheetView workbookViewId="0">
      <selection activeCell="N18" sqref="N18"/>
    </sheetView>
  </sheetViews>
  <sheetFormatPr defaultRowHeight="12.75" x14ac:dyDescent="0.2"/>
  <cols>
    <col min="2" max="2" width="16" bestFit="1" customWidth="1"/>
    <col min="3" max="3" width="5.140625" bestFit="1" customWidth="1"/>
    <col min="4" max="4" width="6" bestFit="1" customWidth="1"/>
    <col min="5" max="5" width="12.140625" bestFit="1" customWidth="1"/>
    <col min="6" max="6" width="7.42578125" bestFit="1" customWidth="1"/>
    <col min="8" max="8" width="15.5703125" customWidth="1"/>
    <col min="9" max="9" width="11" customWidth="1"/>
    <col min="10" max="10" width="5.7109375" customWidth="1"/>
    <col min="11" max="11" width="11.85546875" customWidth="1"/>
    <col min="12" max="12" width="7.140625" customWidth="1"/>
  </cols>
  <sheetData>
    <row r="3" spans="2:6" x14ac:dyDescent="0.2">
      <c r="B3" s="149" t="s">
        <v>62</v>
      </c>
      <c r="C3" s="150" t="s">
        <v>63</v>
      </c>
      <c r="D3" s="150" t="s">
        <v>53</v>
      </c>
      <c r="E3" s="150" t="s">
        <v>61</v>
      </c>
      <c r="F3" s="151" t="s">
        <v>64</v>
      </c>
    </row>
    <row r="4" spans="2:6" x14ac:dyDescent="0.2">
      <c r="B4" s="143" t="s">
        <v>395</v>
      </c>
      <c r="C4" s="79">
        <v>2014</v>
      </c>
      <c r="D4" s="79">
        <v>3457</v>
      </c>
      <c r="E4" s="79" t="s">
        <v>405</v>
      </c>
      <c r="F4" s="144" t="s">
        <v>65</v>
      </c>
    </row>
    <row r="5" spans="2:6" x14ac:dyDescent="0.2">
      <c r="B5" s="143" t="s">
        <v>394</v>
      </c>
      <c r="C5" s="79">
        <v>2013</v>
      </c>
      <c r="D5" s="79">
        <v>5468</v>
      </c>
      <c r="E5" s="79" t="s">
        <v>405</v>
      </c>
      <c r="F5" s="144" t="s">
        <v>65</v>
      </c>
    </row>
    <row r="6" spans="2:6" x14ac:dyDescent="0.2">
      <c r="B6" s="145" t="s">
        <v>397</v>
      </c>
      <c r="C6" s="79">
        <v>2014</v>
      </c>
      <c r="D6" s="79">
        <v>4568</v>
      </c>
      <c r="E6" s="79" t="s">
        <v>405</v>
      </c>
      <c r="F6" s="144" t="s">
        <v>66</v>
      </c>
    </row>
    <row r="7" spans="2:6" x14ac:dyDescent="0.2">
      <c r="B7" s="143" t="s">
        <v>395</v>
      </c>
      <c r="C7" s="79">
        <v>2013</v>
      </c>
      <c r="D7" s="79">
        <v>3659</v>
      </c>
      <c r="E7" s="79" t="s">
        <v>87</v>
      </c>
      <c r="F7" s="144" t="s">
        <v>65</v>
      </c>
    </row>
    <row r="8" spans="2:6" x14ac:dyDescent="0.2">
      <c r="B8" s="143" t="s">
        <v>394</v>
      </c>
      <c r="C8" s="79">
        <v>2013</v>
      </c>
      <c r="D8" s="79">
        <v>9845</v>
      </c>
      <c r="E8" s="79" t="s">
        <v>87</v>
      </c>
      <c r="F8" s="144" t="s">
        <v>65</v>
      </c>
    </row>
    <row r="9" spans="2:6" x14ac:dyDescent="0.2">
      <c r="B9" s="143" t="s">
        <v>394</v>
      </c>
      <c r="C9" s="79">
        <v>2012</v>
      </c>
      <c r="D9" s="79">
        <v>3409</v>
      </c>
      <c r="E9" s="79" t="s">
        <v>400</v>
      </c>
      <c r="F9" s="144" t="s">
        <v>65</v>
      </c>
    </row>
    <row r="10" spans="2:6" x14ac:dyDescent="0.2">
      <c r="B10" s="143" t="s">
        <v>398</v>
      </c>
      <c r="C10" s="79">
        <v>2012</v>
      </c>
      <c r="D10" s="79">
        <v>2523</v>
      </c>
      <c r="E10" s="79" t="s">
        <v>405</v>
      </c>
      <c r="F10" s="144" t="s">
        <v>66</v>
      </c>
    </row>
    <row r="11" spans="2:6" x14ac:dyDescent="0.2">
      <c r="B11" s="143" t="s">
        <v>395</v>
      </c>
      <c r="C11" s="79">
        <v>2013</v>
      </c>
      <c r="D11" s="79">
        <v>4368</v>
      </c>
      <c r="E11" s="79" t="s">
        <v>405</v>
      </c>
      <c r="F11" s="144" t="s">
        <v>66</v>
      </c>
    </row>
    <row r="12" spans="2:6" x14ac:dyDescent="0.2">
      <c r="B12" s="143" t="s">
        <v>399</v>
      </c>
      <c r="C12" s="79">
        <v>2013</v>
      </c>
      <c r="D12" s="79">
        <v>5683</v>
      </c>
      <c r="E12" s="79" t="s">
        <v>87</v>
      </c>
      <c r="F12" s="144" t="s">
        <v>66</v>
      </c>
    </row>
    <row r="13" spans="2:6" x14ac:dyDescent="0.2">
      <c r="B13" s="143" t="s">
        <v>395</v>
      </c>
      <c r="C13" s="79">
        <v>2012</v>
      </c>
      <c r="D13" s="79">
        <v>5634</v>
      </c>
      <c r="E13" s="79" t="s">
        <v>400</v>
      </c>
      <c r="F13" s="144" t="s">
        <v>66</v>
      </c>
    </row>
    <row r="14" spans="2:6" x14ac:dyDescent="0.2">
      <c r="B14" s="143" t="s">
        <v>398</v>
      </c>
      <c r="C14" s="79">
        <v>2014</v>
      </c>
      <c r="D14" s="79">
        <v>1435</v>
      </c>
      <c r="E14" s="79" t="s">
        <v>170</v>
      </c>
      <c r="F14" s="144" t="s">
        <v>67</v>
      </c>
    </row>
    <row r="15" spans="2:6" x14ac:dyDescent="0.2">
      <c r="B15" s="145" t="s">
        <v>397</v>
      </c>
      <c r="C15" s="79">
        <v>2014</v>
      </c>
      <c r="D15" s="79">
        <v>4568</v>
      </c>
      <c r="E15" s="79" t="s">
        <v>170</v>
      </c>
      <c r="F15" s="144" t="s">
        <v>67</v>
      </c>
    </row>
    <row r="16" spans="2:6" x14ac:dyDescent="0.2">
      <c r="B16" s="143" t="s">
        <v>399</v>
      </c>
      <c r="C16" s="79">
        <v>2013</v>
      </c>
      <c r="D16" s="79">
        <v>5679</v>
      </c>
      <c r="E16" s="79" t="s">
        <v>170</v>
      </c>
      <c r="F16" s="144" t="s">
        <v>67</v>
      </c>
    </row>
    <row r="17" spans="2:6" x14ac:dyDescent="0.2">
      <c r="B17" s="143" t="s">
        <v>395</v>
      </c>
      <c r="C17" s="79">
        <v>2012</v>
      </c>
      <c r="D17" s="79">
        <v>6780</v>
      </c>
      <c r="E17" s="79" t="s">
        <v>170</v>
      </c>
      <c r="F17" s="144" t="s">
        <v>67</v>
      </c>
    </row>
    <row r="18" spans="2:6" x14ac:dyDescent="0.2">
      <c r="B18" s="145" t="s">
        <v>396</v>
      </c>
      <c r="C18" s="79">
        <v>2012</v>
      </c>
      <c r="D18" s="79">
        <v>3984</v>
      </c>
      <c r="E18" s="79" t="s">
        <v>400</v>
      </c>
      <c r="F18" s="144" t="s">
        <v>67</v>
      </c>
    </row>
    <row r="19" spans="2:6" x14ac:dyDescent="0.2">
      <c r="B19" s="145" t="s">
        <v>396</v>
      </c>
      <c r="C19" s="79">
        <v>2013</v>
      </c>
      <c r="D19" s="79">
        <v>3245</v>
      </c>
      <c r="E19" s="79" t="s">
        <v>170</v>
      </c>
      <c r="F19" s="144" t="s">
        <v>68</v>
      </c>
    </row>
    <row r="20" spans="2:6" x14ac:dyDescent="0.2">
      <c r="B20" s="143" t="s">
        <v>398</v>
      </c>
      <c r="C20" s="79">
        <v>2014</v>
      </c>
      <c r="D20" s="79">
        <v>3486</v>
      </c>
      <c r="E20" s="79" t="s">
        <v>170</v>
      </c>
      <c r="F20" s="144" t="s">
        <v>68</v>
      </c>
    </row>
    <row r="21" spans="2:6" x14ac:dyDescent="0.2">
      <c r="B21" s="143" t="s">
        <v>394</v>
      </c>
      <c r="C21" s="79">
        <v>2012</v>
      </c>
      <c r="D21" s="79">
        <v>2397</v>
      </c>
      <c r="E21" s="79" t="s">
        <v>170</v>
      </c>
      <c r="F21" s="144" t="s">
        <v>68</v>
      </c>
    </row>
    <row r="22" spans="2:6" x14ac:dyDescent="0.2">
      <c r="B22" s="143" t="s">
        <v>398</v>
      </c>
      <c r="C22" s="79">
        <v>2013</v>
      </c>
      <c r="D22" s="79">
        <v>3498</v>
      </c>
      <c r="E22" s="79" t="s">
        <v>87</v>
      </c>
      <c r="F22" s="144" t="s">
        <v>68</v>
      </c>
    </row>
    <row r="23" spans="2:6" x14ac:dyDescent="0.2">
      <c r="B23" s="143" t="s">
        <v>398</v>
      </c>
      <c r="C23" s="79">
        <v>2012</v>
      </c>
      <c r="D23" s="79">
        <v>2389</v>
      </c>
      <c r="E23" s="79" t="s">
        <v>400</v>
      </c>
      <c r="F23" s="144" t="s">
        <v>68</v>
      </c>
    </row>
    <row r="24" spans="2:6" x14ac:dyDescent="0.2">
      <c r="B24" s="143" t="s">
        <v>395</v>
      </c>
      <c r="C24" s="79">
        <v>2012</v>
      </c>
      <c r="D24" s="79">
        <v>6893</v>
      </c>
      <c r="E24" s="79" t="s">
        <v>405</v>
      </c>
      <c r="F24" s="144" t="s">
        <v>65</v>
      </c>
    </row>
    <row r="25" spans="2:6" ht="13.5" thickBot="1" x14ac:dyDescent="0.25">
      <c r="B25" s="146" t="s">
        <v>395</v>
      </c>
      <c r="C25" s="147">
        <v>2012</v>
      </c>
      <c r="D25" s="147">
        <v>4589</v>
      </c>
      <c r="E25" s="147" t="s">
        <v>170</v>
      </c>
      <c r="F25" s="148" t="s">
        <v>68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verticalDpi="0" r:id="rId3"/>
  <headerFooter alignWithMargins="0">
    <oddHeader>&amp;A</oddHeader>
    <oddFooter>Page &amp;P</oddFooter>
  </headerFooter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2">
    <tabColor indexed="41"/>
  </sheetPr>
  <dimension ref="B3:G25"/>
  <sheetViews>
    <sheetView workbookViewId="0">
      <selection activeCell="D25" sqref="D25"/>
    </sheetView>
  </sheetViews>
  <sheetFormatPr defaultRowHeight="12.75" x14ac:dyDescent="0.2"/>
  <cols>
    <col min="2" max="2" width="16" bestFit="1" customWidth="1"/>
    <col min="3" max="3" width="5.140625" bestFit="1" customWidth="1"/>
    <col min="4" max="4" width="14.7109375" bestFit="1" customWidth="1"/>
    <col min="5" max="5" width="12.140625" bestFit="1" customWidth="1"/>
    <col min="6" max="6" width="7.42578125" bestFit="1" customWidth="1"/>
    <col min="7" max="7" width="14.7109375" bestFit="1" customWidth="1"/>
    <col min="8" max="8" width="15.5703125" customWidth="1"/>
    <col min="9" max="9" width="11" customWidth="1"/>
    <col min="10" max="10" width="5.7109375" customWidth="1"/>
    <col min="11" max="11" width="11.85546875" customWidth="1"/>
    <col min="12" max="12" width="7.140625" customWidth="1"/>
  </cols>
  <sheetData>
    <row r="3" spans="2:7" x14ac:dyDescent="0.2">
      <c r="B3" s="161" t="s">
        <v>62</v>
      </c>
      <c r="C3" s="161" t="s">
        <v>63</v>
      </c>
      <c r="D3" s="160" t="s">
        <v>173</v>
      </c>
      <c r="E3" s="161" t="s">
        <v>61</v>
      </c>
      <c r="F3" s="161" t="s">
        <v>64</v>
      </c>
      <c r="G3" s="160" t="s">
        <v>174</v>
      </c>
    </row>
    <row r="4" spans="2:7" x14ac:dyDescent="0.2">
      <c r="B4" s="153" t="s">
        <v>395</v>
      </c>
      <c r="C4" s="154">
        <v>2014</v>
      </c>
      <c r="D4" s="155">
        <v>3457</v>
      </c>
      <c r="E4" s="154" t="s">
        <v>405</v>
      </c>
      <c r="F4" s="154" t="s">
        <v>65</v>
      </c>
      <c r="G4" s="156">
        <v>7543</v>
      </c>
    </row>
    <row r="5" spans="2:7" x14ac:dyDescent="0.2">
      <c r="B5" s="87" t="s">
        <v>394</v>
      </c>
      <c r="C5" s="79">
        <v>2013</v>
      </c>
      <c r="D5" s="152">
        <v>5468</v>
      </c>
      <c r="E5" s="79" t="s">
        <v>405</v>
      </c>
      <c r="F5" s="79" t="s">
        <v>65</v>
      </c>
      <c r="G5" s="157">
        <v>8645</v>
      </c>
    </row>
    <row r="6" spans="2:7" x14ac:dyDescent="0.2">
      <c r="B6" s="92" t="s">
        <v>397</v>
      </c>
      <c r="C6" s="79">
        <v>2014</v>
      </c>
      <c r="D6" s="152">
        <v>4568</v>
      </c>
      <c r="E6" s="79" t="s">
        <v>405</v>
      </c>
      <c r="F6" s="79" t="s">
        <v>66</v>
      </c>
      <c r="G6" s="157">
        <v>8654</v>
      </c>
    </row>
    <row r="7" spans="2:7" x14ac:dyDescent="0.2">
      <c r="B7" s="87" t="s">
        <v>395</v>
      </c>
      <c r="C7" s="79">
        <v>2013</v>
      </c>
      <c r="D7" s="152">
        <v>3659</v>
      </c>
      <c r="E7" s="79" t="s">
        <v>87</v>
      </c>
      <c r="F7" s="79" t="s">
        <v>65</v>
      </c>
      <c r="G7" s="157">
        <v>9563</v>
      </c>
    </row>
    <row r="8" spans="2:7" x14ac:dyDescent="0.2">
      <c r="B8" s="87" t="s">
        <v>394</v>
      </c>
      <c r="C8" s="79">
        <v>2013</v>
      </c>
      <c r="D8" s="152">
        <v>9845</v>
      </c>
      <c r="E8" s="79" t="s">
        <v>87</v>
      </c>
      <c r="F8" s="79" t="s">
        <v>65</v>
      </c>
      <c r="G8" s="157">
        <v>5489</v>
      </c>
    </row>
    <row r="9" spans="2:7" x14ac:dyDescent="0.2">
      <c r="B9" s="87" t="s">
        <v>394</v>
      </c>
      <c r="C9" s="79">
        <v>2012</v>
      </c>
      <c r="D9" s="152">
        <v>3409</v>
      </c>
      <c r="E9" s="79" t="s">
        <v>400</v>
      </c>
      <c r="F9" s="79" t="s">
        <v>65</v>
      </c>
      <c r="G9" s="157">
        <v>9043</v>
      </c>
    </row>
    <row r="10" spans="2:7" x14ac:dyDescent="0.2">
      <c r="B10" s="87" t="s">
        <v>398</v>
      </c>
      <c r="C10" s="79">
        <v>2012</v>
      </c>
      <c r="D10" s="152">
        <v>2523</v>
      </c>
      <c r="E10" s="79" t="s">
        <v>405</v>
      </c>
      <c r="F10" s="79" t="s">
        <v>66</v>
      </c>
      <c r="G10" s="157">
        <v>3252</v>
      </c>
    </row>
    <row r="11" spans="2:7" x14ac:dyDescent="0.2">
      <c r="B11" s="87" t="s">
        <v>395</v>
      </c>
      <c r="C11" s="79">
        <v>2013</v>
      </c>
      <c r="D11" s="152">
        <v>4368</v>
      </c>
      <c r="E11" s="79" t="s">
        <v>405</v>
      </c>
      <c r="F11" s="79" t="s">
        <v>66</v>
      </c>
      <c r="G11" s="157">
        <v>8634</v>
      </c>
    </row>
    <row r="12" spans="2:7" x14ac:dyDescent="0.2">
      <c r="B12" s="87" t="s">
        <v>399</v>
      </c>
      <c r="C12" s="79">
        <v>2013</v>
      </c>
      <c r="D12" s="152">
        <v>5683</v>
      </c>
      <c r="E12" s="79" t="s">
        <v>87</v>
      </c>
      <c r="F12" s="79" t="s">
        <v>66</v>
      </c>
      <c r="G12" s="157">
        <v>3865</v>
      </c>
    </row>
    <row r="13" spans="2:7" x14ac:dyDescent="0.2">
      <c r="B13" s="87" t="s">
        <v>395</v>
      </c>
      <c r="C13" s="79">
        <v>2012</v>
      </c>
      <c r="D13" s="152">
        <v>5634</v>
      </c>
      <c r="E13" s="79" t="s">
        <v>400</v>
      </c>
      <c r="F13" s="79" t="s">
        <v>66</v>
      </c>
      <c r="G13" s="157">
        <v>4365</v>
      </c>
    </row>
    <row r="14" spans="2:7" x14ac:dyDescent="0.2">
      <c r="B14" s="87" t="s">
        <v>398</v>
      </c>
      <c r="C14" s="79">
        <v>2014</v>
      </c>
      <c r="D14" s="152">
        <v>1435</v>
      </c>
      <c r="E14" s="79" t="s">
        <v>170</v>
      </c>
      <c r="F14" s="79" t="s">
        <v>67</v>
      </c>
      <c r="G14" s="157">
        <v>5341</v>
      </c>
    </row>
    <row r="15" spans="2:7" x14ac:dyDescent="0.2">
      <c r="B15" s="92" t="s">
        <v>397</v>
      </c>
      <c r="C15" s="79">
        <v>2014</v>
      </c>
      <c r="D15" s="152">
        <v>4568</v>
      </c>
      <c r="E15" s="79" t="s">
        <v>170</v>
      </c>
      <c r="F15" s="79" t="s">
        <v>67</v>
      </c>
      <c r="G15" s="157">
        <v>8654</v>
      </c>
    </row>
    <row r="16" spans="2:7" x14ac:dyDescent="0.2">
      <c r="B16" s="87" t="s">
        <v>399</v>
      </c>
      <c r="C16" s="79">
        <v>2013</v>
      </c>
      <c r="D16" s="152">
        <v>5679</v>
      </c>
      <c r="E16" s="79" t="s">
        <v>170</v>
      </c>
      <c r="F16" s="79" t="s">
        <v>67</v>
      </c>
      <c r="G16" s="157">
        <v>9765</v>
      </c>
    </row>
    <row r="17" spans="2:7" x14ac:dyDescent="0.2">
      <c r="B17" s="87" t="s">
        <v>395</v>
      </c>
      <c r="C17" s="79">
        <v>2012</v>
      </c>
      <c r="D17" s="152">
        <v>6780</v>
      </c>
      <c r="E17" s="79" t="s">
        <v>170</v>
      </c>
      <c r="F17" s="79" t="s">
        <v>67</v>
      </c>
      <c r="G17" s="157">
        <v>1876</v>
      </c>
    </row>
    <row r="18" spans="2:7" x14ac:dyDescent="0.2">
      <c r="B18" s="92" t="s">
        <v>396</v>
      </c>
      <c r="C18" s="79">
        <v>2012</v>
      </c>
      <c r="D18" s="152">
        <v>3984</v>
      </c>
      <c r="E18" s="79" t="s">
        <v>400</v>
      </c>
      <c r="F18" s="79" t="s">
        <v>67</v>
      </c>
      <c r="G18" s="157">
        <v>4893</v>
      </c>
    </row>
    <row r="19" spans="2:7" x14ac:dyDescent="0.2">
      <c r="B19" s="92" t="s">
        <v>396</v>
      </c>
      <c r="C19" s="79">
        <v>2013</v>
      </c>
      <c r="D19" s="152">
        <v>3245</v>
      </c>
      <c r="E19" s="79" t="s">
        <v>170</v>
      </c>
      <c r="F19" s="79" t="s">
        <v>68</v>
      </c>
      <c r="G19" s="157">
        <v>5423</v>
      </c>
    </row>
    <row r="20" spans="2:7" x14ac:dyDescent="0.2">
      <c r="B20" s="87" t="s">
        <v>398</v>
      </c>
      <c r="C20" s="79">
        <v>2014</v>
      </c>
      <c r="D20" s="152">
        <v>3486</v>
      </c>
      <c r="E20" s="79" t="s">
        <v>170</v>
      </c>
      <c r="F20" s="79" t="s">
        <v>68</v>
      </c>
      <c r="G20" s="157">
        <v>6843</v>
      </c>
    </row>
    <row r="21" spans="2:7" x14ac:dyDescent="0.2">
      <c r="B21" s="87" t="s">
        <v>394</v>
      </c>
      <c r="C21" s="79">
        <v>2012</v>
      </c>
      <c r="D21" s="152">
        <v>2397</v>
      </c>
      <c r="E21" s="79" t="s">
        <v>170</v>
      </c>
      <c r="F21" s="79" t="s">
        <v>68</v>
      </c>
      <c r="G21" s="157">
        <v>7932</v>
      </c>
    </row>
    <row r="22" spans="2:7" x14ac:dyDescent="0.2">
      <c r="B22" s="87" t="s">
        <v>398</v>
      </c>
      <c r="C22" s="79">
        <v>2013</v>
      </c>
      <c r="D22" s="152">
        <v>3498</v>
      </c>
      <c r="E22" s="79" t="s">
        <v>87</v>
      </c>
      <c r="F22" s="79" t="s">
        <v>68</v>
      </c>
      <c r="G22" s="157">
        <v>8943</v>
      </c>
    </row>
    <row r="23" spans="2:7" x14ac:dyDescent="0.2">
      <c r="B23" s="87" t="s">
        <v>398</v>
      </c>
      <c r="C23" s="79">
        <v>2012</v>
      </c>
      <c r="D23" s="152">
        <v>2389</v>
      </c>
      <c r="E23" s="79" t="s">
        <v>400</v>
      </c>
      <c r="F23" s="79" t="s">
        <v>68</v>
      </c>
      <c r="G23" s="157">
        <v>9832</v>
      </c>
    </row>
    <row r="24" spans="2:7" x14ac:dyDescent="0.2">
      <c r="B24" s="87" t="s">
        <v>395</v>
      </c>
      <c r="C24" s="79">
        <v>2012</v>
      </c>
      <c r="D24" s="152">
        <v>6893</v>
      </c>
      <c r="E24" s="79" t="s">
        <v>405</v>
      </c>
      <c r="F24" s="79" t="s">
        <v>65</v>
      </c>
      <c r="G24" s="157">
        <v>3986</v>
      </c>
    </row>
    <row r="25" spans="2:7" x14ac:dyDescent="0.2">
      <c r="B25" s="93" t="s">
        <v>395</v>
      </c>
      <c r="C25" s="94">
        <v>2012</v>
      </c>
      <c r="D25" s="158">
        <v>4589</v>
      </c>
      <c r="E25" s="94" t="s">
        <v>170</v>
      </c>
      <c r="F25" s="94" t="s">
        <v>68</v>
      </c>
      <c r="G25" s="159">
        <v>9854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verticalDpi="0" r:id="rId3"/>
  <headerFooter alignWithMargins="0">
    <oddHeader>&amp;A</oddHeader>
    <oddFooter>Page &amp;P</oddFooter>
  </headerFooter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3">
    <tabColor indexed="41"/>
  </sheetPr>
  <dimension ref="B3:G25"/>
  <sheetViews>
    <sheetView workbookViewId="0">
      <selection activeCell="D25" sqref="D25"/>
    </sheetView>
  </sheetViews>
  <sheetFormatPr defaultRowHeight="12.75" x14ac:dyDescent="0.2"/>
  <cols>
    <col min="2" max="2" width="16" bestFit="1" customWidth="1"/>
    <col min="3" max="3" width="5.140625" bestFit="1" customWidth="1"/>
    <col min="4" max="4" width="14.7109375" bestFit="1" customWidth="1"/>
    <col min="5" max="5" width="12.140625" bestFit="1" customWidth="1"/>
    <col min="6" max="6" width="7.42578125" bestFit="1" customWidth="1"/>
    <col min="7" max="7" width="14.7109375" bestFit="1" customWidth="1"/>
    <col min="8" max="8" width="15.5703125" customWidth="1"/>
    <col min="9" max="9" width="11" customWidth="1"/>
    <col min="10" max="10" width="5.7109375" customWidth="1"/>
    <col min="11" max="11" width="11.85546875" customWidth="1"/>
    <col min="12" max="12" width="7.140625" customWidth="1"/>
  </cols>
  <sheetData>
    <row r="3" spans="2:7" x14ac:dyDescent="0.2">
      <c r="B3" s="161" t="s">
        <v>62</v>
      </c>
      <c r="C3" s="161" t="s">
        <v>63</v>
      </c>
      <c r="D3" s="160" t="s">
        <v>173</v>
      </c>
      <c r="E3" s="161" t="s">
        <v>61</v>
      </c>
      <c r="F3" s="161" t="s">
        <v>64</v>
      </c>
      <c r="G3" s="160" t="s">
        <v>174</v>
      </c>
    </row>
    <row r="4" spans="2:7" x14ac:dyDescent="0.2">
      <c r="B4" s="153" t="s">
        <v>395</v>
      </c>
      <c r="C4" s="154">
        <v>2014</v>
      </c>
      <c r="D4" s="155">
        <v>3457</v>
      </c>
      <c r="E4" s="154" t="s">
        <v>405</v>
      </c>
      <c r="F4" s="154" t="s">
        <v>65</v>
      </c>
      <c r="G4" s="156">
        <v>7543</v>
      </c>
    </row>
    <row r="5" spans="2:7" x14ac:dyDescent="0.2">
      <c r="B5" s="87" t="s">
        <v>394</v>
      </c>
      <c r="C5" s="79">
        <v>2013</v>
      </c>
      <c r="D5" s="152">
        <v>5468</v>
      </c>
      <c r="E5" s="79" t="s">
        <v>405</v>
      </c>
      <c r="F5" s="79" t="s">
        <v>65</v>
      </c>
      <c r="G5" s="157">
        <v>8645</v>
      </c>
    </row>
    <row r="6" spans="2:7" x14ac:dyDescent="0.2">
      <c r="B6" s="92" t="s">
        <v>397</v>
      </c>
      <c r="C6" s="79">
        <v>2014</v>
      </c>
      <c r="D6" s="152">
        <v>4568</v>
      </c>
      <c r="E6" s="79" t="s">
        <v>405</v>
      </c>
      <c r="F6" s="79" t="s">
        <v>66</v>
      </c>
      <c r="G6" s="157">
        <v>8654</v>
      </c>
    </row>
    <row r="7" spans="2:7" x14ac:dyDescent="0.2">
      <c r="B7" s="87" t="s">
        <v>395</v>
      </c>
      <c r="C7" s="79">
        <v>2013</v>
      </c>
      <c r="D7" s="152">
        <v>3659</v>
      </c>
      <c r="E7" s="79" t="s">
        <v>87</v>
      </c>
      <c r="F7" s="79" t="s">
        <v>65</v>
      </c>
      <c r="G7" s="157">
        <v>9563</v>
      </c>
    </row>
    <row r="8" spans="2:7" x14ac:dyDescent="0.2">
      <c r="B8" s="87" t="s">
        <v>394</v>
      </c>
      <c r="C8" s="79">
        <v>2013</v>
      </c>
      <c r="D8" s="152">
        <v>9845</v>
      </c>
      <c r="E8" s="79" t="s">
        <v>87</v>
      </c>
      <c r="F8" s="79" t="s">
        <v>65</v>
      </c>
      <c r="G8" s="157">
        <v>5489</v>
      </c>
    </row>
    <row r="9" spans="2:7" x14ac:dyDescent="0.2">
      <c r="B9" s="87" t="s">
        <v>394</v>
      </c>
      <c r="C9" s="79">
        <v>2012</v>
      </c>
      <c r="D9" s="152">
        <v>3409</v>
      </c>
      <c r="E9" s="79" t="s">
        <v>400</v>
      </c>
      <c r="F9" s="79" t="s">
        <v>65</v>
      </c>
      <c r="G9" s="157">
        <v>9043</v>
      </c>
    </row>
    <row r="10" spans="2:7" x14ac:dyDescent="0.2">
      <c r="B10" s="87" t="s">
        <v>398</v>
      </c>
      <c r="C10" s="79">
        <v>2012</v>
      </c>
      <c r="D10" s="152">
        <v>2523</v>
      </c>
      <c r="E10" s="79" t="s">
        <v>405</v>
      </c>
      <c r="F10" s="79" t="s">
        <v>66</v>
      </c>
      <c r="G10" s="157">
        <v>3252</v>
      </c>
    </row>
    <row r="11" spans="2:7" x14ac:dyDescent="0.2">
      <c r="B11" s="87" t="s">
        <v>395</v>
      </c>
      <c r="C11" s="79">
        <v>2013</v>
      </c>
      <c r="D11" s="152">
        <v>4368</v>
      </c>
      <c r="E11" s="79" t="s">
        <v>405</v>
      </c>
      <c r="F11" s="79" t="s">
        <v>66</v>
      </c>
      <c r="G11" s="157">
        <v>8634</v>
      </c>
    </row>
    <row r="12" spans="2:7" x14ac:dyDescent="0.2">
      <c r="B12" s="87" t="s">
        <v>399</v>
      </c>
      <c r="C12" s="79">
        <v>2013</v>
      </c>
      <c r="D12" s="152">
        <v>5683</v>
      </c>
      <c r="E12" s="79" t="s">
        <v>87</v>
      </c>
      <c r="F12" s="79" t="s">
        <v>66</v>
      </c>
      <c r="G12" s="157">
        <v>3865</v>
      </c>
    </row>
    <row r="13" spans="2:7" x14ac:dyDescent="0.2">
      <c r="B13" s="87" t="s">
        <v>395</v>
      </c>
      <c r="C13" s="79">
        <v>2012</v>
      </c>
      <c r="D13" s="152">
        <v>5634</v>
      </c>
      <c r="E13" s="79" t="s">
        <v>400</v>
      </c>
      <c r="F13" s="79" t="s">
        <v>66</v>
      </c>
      <c r="G13" s="157">
        <v>4365</v>
      </c>
    </row>
    <row r="14" spans="2:7" x14ac:dyDescent="0.2">
      <c r="B14" s="87" t="s">
        <v>398</v>
      </c>
      <c r="C14" s="79">
        <v>2014</v>
      </c>
      <c r="D14" s="152">
        <v>1435</v>
      </c>
      <c r="E14" s="79" t="s">
        <v>170</v>
      </c>
      <c r="F14" s="79" t="s">
        <v>67</v>
      </c>
      <c r="G14" s="157">
        <v>5341</v>
      </c>
    </row>
    <row r="15" spans="2:7" x14ac:dyDescent="0.2">
      <c r="B15" s="92" t="s">
        <v>397</v>
      </c>
      <c r="C15" s="79">
        <v>2014</v>
      </c>
      <c r="D15" s="152">
        <v>4568</v>
      </c>
      <c r="E15" s="79" t="s">
        <v>170</v>
      </c>
      <c r="F15" s="79" t="s">
        <v>67</v>
      </c>
      <c r="G15" s="157">
        <v>8654</v>
      </c>
    </row>
    <row r="16" spans="2:7" x14ac:dyDescent="0.2">
      <c r="B16" s="87" t="s">
        <v>399</v>
      </c>
      <c r="C16" s="79">
        <v>2013</v>
      </c>
      <c r="D16" s="152">
        <v>5679</v>
      </c>
      <c r="E16" s="79" t="s">
        <v>170</v>
      </c>
      <c r="F16" s="79" t="s">
        <v>67</v>
      </c>
      <c r="G16" s="157">
        <v>9765</v>
      </c>
    </row>
    <row r="17" spans="2:7" x14ac:dyDescent="0.2">
      <c r="B17" s="87" t="s">
        <v>395</v>
      </c>
      <c r="C17" s="79">
        <v>2012</v>
      </c>
      <c r="D17" s="152">
        <v>6780</v>
      </c>
      <c r="E17" s="79" t="s">
        <v>170</v>
      </c>
      <c r="F17" s="79" t="s">
        <v>67</v>
      </c>
      <c r="G17" s="157">
        <v>1876</v>
      </c>
    </row>
    <row r="18" spans="2:7" x14ac:dyDescent="0.2">
      <c r="B18" s="92" t="s">
        <v>396</v>
      </c>
      <c r="C18" s="79">
        <v>2012</v>
      </c>
      <c r="D18" s="152">
        <v>3984</v>
      </c>
      <c r="E18" s="79" t="s">
        <v>400</v>
      </c>
      <c r="F18" s="79" t="s">
        <v>67</v>
      </c>
      <c r="G18" s="157">
        <v>4893</v>
      </c>
    </row>
    <row r="19" spans="2:7" x14ac:dyDescent="0.2">
      <c r="B19" s="92" t="s">
        <v>396</v>
      </c>
      <c r="C19" s="79">
        <v>2013</v>
      </c>
      <c r="D19" s="152">
        <v>3245</v>
      </c>
      <c r="E19" s="79" t="s">
        <v>170</v>
      </c>
      <c r="F19" s="79" t="s">
        <v>68</v>
      </c>
      <c r="G19" s="157">
        <v>5423</v>
      </c>
    </row>
    <row r="20" spans="2:7" x14ac:dyDescent="0.2">
      <c r="B20" s="87" t="s">
        <v>398</v>
      </c>
      <c r="C20" s="79">
        <v>2014</v>
      </c>
      <c r="D20" s="152">
        <v>3486</v>
      </c>
      <c r="E20" s="79" t="s">
        <v>170</v>
      </c>
      <c r="F20" s="79" t="s">
        <v>68</v>
      </c>
      <c r="G20" s="157">
        <v>6843</v>
      </c>
    </row>
    <row r="21" spans="2:7" x14ac:dyDescent="0.2">
      <c r="B21" s="87" t="s">
        <v>394</v>
      </c>
      <c r="C21" s="79">
        <v>2012</v>
      </c>
      <c r="D21" s="152">
        <v>2397</v>
      </c>
      <c r="E21" s="79" t="s">
        <v>170</v>
      </c>
      <c r="F21" s="79" t="s">
        <v>68</v>
      </c>
      <c r="G21" s="157">
        <v>7932</v>
      </c>
    </row>
    <row r="22" spans="2:7" x14ac:dyDescent="0.2">
      <c r="B22" s="87" t="s">
        <v>398</v>
      </c>
      <c r="C22" s="79">
        <v>2013</v>
      </c>
      <c r="D22" s="152">
        <v>3498</v>
      </c>
      <c r="E22" s="79" t="s">
        <v>87</v>
      </c>
      <c r="F22" s="79" t="s">
        <v>68</v>
      </c>
      <c r="G22" s="157">
        <v>8943</v>
      </c>
    </row>
    <row r="23" spans="2:7" x14ac:dyDescent="0.2">
      <c r="B23" s="87" t="s">
        <v>398</v>
      </c>
      <c r="C23" s="79">
        <v>2012</v>
      </c>
      <c r="D23" s="152">
        <v>2389</v>
      </c>
      <c r="E23" s="79" t="s">
        <v>400</v>
      </c>
      <c r="F23" s="79" t="s">
        <v>68</v>
      </c>
      <c r="G23" s="157">
        <v>9832</v>
      </c>
    </row>
    <row r="24" spans="2:7" x14ac:dyDescent="0.2">
      <c r="B24" s="87" t="s">
        <v>395</v>
      </c>
      <c r="C24" s="79">
        <v>2012</v>
      </c>
      <c r="D24" s="152">
        <v>6893</v>
      </c>
      <c r="E24" s="79" t="s">
        <v>405</v>
      </c>
      <c r="F24" s="79" t="s">
        <v>65</v>
      </c>
      <c r="G24" s="157">
        <v>3986</v>
      </c>
    </row>
    <row r="25" spans="2:7" x14ac:dyDescent="0.2">
      <c r="B25" s="93" t="s">
        <v>395</v>
      </c>
      <c r="C25" s="94">
        <v>2012</v>
      </c>
      <c r="D25" s="158">
        <v>4589</v>
      </c>
      <c r="E25" s="94" t="s">
        <v>170</v>
      </c>
      <c r="F25" s="94" t="s">
        <v>68</v>
      </c>
      <c r="G25" s="159">
        <v>9854</v>
      </c>
    </row>
  </sheetData>
  <customSheetViews>
    <customSheetView guid="{2EAD168D-A49E-4F5C-9970-5D520AF78882}">
      <selection activeCell="D25" sqref="D25"/>
      <pageMargins left="0.75" right="0.75" top="1" bottom="1" header="0.5" footer="0.5"/>
      <printOptions gridLines="1"/>
      <pageSetup orientation="portrait" verticalDpi="0" r:id="rId1"/>
      <headerFooter alignWithMargins="0">
        <oddHeader>&amp;A</oddHeader>
        <oddFooter>Page &amp;P</oddFooter>
      </headerFooter>
    </customSheetView>
    <customSheetView guid="{012EE92B-5C34-485E-A330-68EB9B7C96C6}">
      <selection activeCell="D25" sqref="D25"/>
      <pageMargins left="0.75" right="0.75" top="1" bottom="1" header="0.5" footer="0.5"/>
      <printOptions gridLines="1"/>
      <pageSetup orientation="portrait" verticalDpi="0" r:id="rId2"/>
      <headerFooter alignWithMargins="0">
        <oddHeader>&amp;A</oddHeader>
        <oddFooter>Page &amp;P</oddFooter>
      </headerFooter>
    </customSheetView>
  </customSheetViews>
  <phoneticPr fontId="0" type="noConversion"/>
  <printOptions gridLines="1" gridLinesSet="0"/>
  <pageMargins left="0.75" right="0.75" top="1" bottom="1" header="0.5" footer="0.5"/>
  <pageSetup orientation="portrait" verticalDpi="0" r:id="rId3"/>
  <headerFooter alignWithMargins="0">
    <oddHeader>&amp;A</oddHeader>
    <oddFooter>Page &amp;P</oddFooter>
  </headerFooter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9">
    <tabColor indexed="41"/>
  </sheetPr>
  <dimension ref="B3:G25"/>
  <sheetViews>
    <sheetView workbookViewId="0">
      <selection activeCell="D25" sqref="D25"/>
    </sheetView>
  </sheetViews>
  <sheetFormatPr defaultColWidth="8.85546875" defaultRowHeight="12.75" x14ac:dyDescent="0.2"/>
  <cols>
    <col min="1" max="1" width="8.85546875" style="285"/>
    <col min="2" max="2" width="16" style="285" bestFit="1" customWidth="1"/>
    <col min="3" max="3" width="5.140625" style="285" bestFit="1" customWidth="1"/>
    <col min="4" max="4" width="14.7109375" style="285" bestFit="1" customWidth="1"/>
    <col min="5" max="5" width="12.140625" style="285" bestFit="1" customWidth="1"/>
    <col min="6" max="6" width="7.42578125" style="285" bestFit="1" customWidth="1"/>
    <col min="7" max="7" width="14.7109375" style="285" bestFit="1" customWidth="1"/>
    <col min="8" max="8" width="15.5703125" style="285" customWidth="1"/>
    <col min="9" max="9" width="11" style="285" customWidth="1"/>
    <col min="10" max="10" width="5.7109375" style="285" customWidth="1"/>
    <col min="11" max="11" width="11.85546875" style="285" customWidth="1"/>
    <col min="12" max="12" width="7.140625" style="285" customWidth="1"/>
    <col min="13" max="16384" width="8.85546875" style="285"/>
  </cols>
  <sheetData>
    <row r="3" spans="2:7" x14ac:dyDescent="0.2">
      <c r="B3" s="161" t="s">
        <v>62</v>
      </c>
      <c r="C3" s="161" t="s">
        <v>63</v>
      </c>
      <c r="D3" s="160" t="s">
        <v>173</v>
      </c>
      <c r="E3" s="161" t="s">
        <v>61</v>
      </c>
      <c r="F3" s="161" t="s">
        <v>64</v>
      </c>
      <c r="G3" s="160" t="s">
        <v>174</v>
      </c>
    </row>
    <row r="4" spans="2:7" x14ac:dyDescent="0.2">
      <c r="B4" s="153" t="s">
        <v>395</v>
      </c>
      <c r="C4" s="154">
        <v>2014</v>
      </c>
      <c r="D4" s="155">
        <v>3457</v>
      </c>
      <c r="E4" s="154" t="s">
        <v>405</v>
      </c>
      <c r="F4" s="154" t="s">
        <v>65</v>
      </c>
      <c r="G4" s="156">
        <v>7543</v>
      </c>
    </row>
    <row r="5" spans="2:7" x14ac:dyDescent="0.2">
      <c r="B5" s="87" t="s">
        <v>394</v>
      </c>
      <c r="C5" s="79">
        <v>2013</v>
      </c>
      <c r="D5" s="152">
        <v>5468</v>
      </c>
      <c r="E5" s="79" t="s">
        <v>405</v>
      </c>
      <c r="F5" s="79" t="s">
        <v>65</v>
      </c>
      <c r="G5" s="157">
        <v>8645</v>
      </c>
    </row>
    <row r="6" spans="2:7" x14ac:dyDescent="0.2">
      <c r="B6" s="92" t="s">
        <v>397</v>
      </c>
      <c r="C6" s="79">
        <v>2014</v>
      </c>
      <c r="D6" s="152">
        <v>4568</v>
      </c>
      <c r="E6" s="79" t="s">
        <v>405</v>
      </c>
      <c r="F6" s="79" t="s">
        <v>66</v>
      </c>
      <c r="G6" s="157">
        <v>8654</v>
      </c>
    </row>
    <row r="7" spans="2:7" x14ac:dyDescent="0.2">
      <c r="B7" s="87" t="s">
        <v>395</v>
      </c>
      <c r="C7" s="79">
        <v>2013</v>
      </c>
      <c r="D7" s="152">
        <v>3659</v>
      </c>
      <c r="E7" s="79" t="s">
        <v>87</v>
      </c>
      <c r="F7" s="79" t="s">
        <v>65</v>
      </c>
      <c r="G7" s="157">
        <v>9563</v>
      </c>
    </row>
    <row r="8" spans="2:7" x14ac:dyDescent="0.2">
      <c r="B8" s="87" t="s">
        <v>394</v>
      </c>
      <c r="C8" s="79">
        <v>2013</v>
      </c>
      <c r="D8" s="152">
        <v>9845</v>
      </c>
      <c r="E8" s="79" t="s">
        <v>87</v>
      </c>
      <c r="F8" s="79" t="s">
        <v>65</v>
      </c>
      <c r="G8" s="157">
        <v>5489</v>
      </c>
    </row>
    <row r="9" spans="2:7" x14ac:dyDescent="0.2">
      <c r="B9" s="87" t="s">
        <v>394</v>
      </c>
      <c r="C9" s="79">
        <v>2012</v>
      </c>
      <c r="D9" s="152">
        <v>3409</v>
      </c>
      <c r="E9" s="79" t="s">
        <v>400</v>
      </c>
      <c r="F9" s="79" t="s">
        <v>65</v>
      </c>
      <c r="G9" s="157">
        <v>9043</v>
      </c>
    </row>
    <row r="10" spans="2:7" x14ac:dyDescent="0.2">
      <c r="B10" s="87" t="s">
        <v>398</v>
      </c>
      <c r="C10" s="79">
        <v>2012</v>
      </c>
      <c r="D10" s="152">
        <v>2523</v>
      </c>
      <c r="E10" s="79" t="s">
        <v>405</v>
      </c>
      <c r="F10" s="79" t="s">
        <v>66</v>
      </c>
      <c r="G10" s="157">
        <v>3252</v>
      </c>
    </row>
    <row r="11" spans="2:7" x14ac:dyDescent="0.2">
      <c r="B11" s="87" t="s">
        <v>395</v>
      </c>
      <c r="C11" s="79">
        <v>2013</v>
      </c>
      <c r="D11" s="152">
        <v>4368</v>
      </c>
      <c r="E11" s="79" t="s">
        <v>405</v>
      </c>
      <c r="F11" s="79" t="s">
        <v>66</v>
      </c>
      <c r="G11" s="157">
        <v>8634</v>
      </c>
    </row>
    <row r="12" spans="2:7" x14ac:dyDescent="0.2">
      <c r="B12" s="87" t="s">
        <v>399</v>
      </c>
      <c r="C12" s="79">
        <v>2013</v>
      </c>
      <c r="D12" s="152">
        <v>5683</v>
      </c>
      <c r="E12" s="79" t="s">
        <v>87</v>
      </c>
      <c r="F12" s="79" t="s">
        <v>66</v>
      </c>
      <c r="G12" s="157">
        <v>3865</v>
      </c>
    </row>
    <row r="13" spans="2:7" x14ac:dyDescent="0.2">
      <c r="B13" s="87" t="s">
        <v>395</v>
      </c>
      <c r="C13" s="79">
        <v>2012</v>
      </c>
      <c r="D13" s="152">
        <v>5634</v>
      </c>
      <c r="E13" s="79" t="s">
        <v>400</v>
      </c>
      <c r="F13" s="79" t="s">
        <v>66</v>
      </c>
      <c r="G13" s="157">
        <v>4365</v>
      </c>
    </row>
    <row r="14" spans="2:7" x14ac:dyDescent="0.2">
      <c r="B14" s="87" t="s">
        <v>398</v>
      </c>
      <c r="C14" s="79">
        <v>2014</v>
      </c>
      <c r="D14" s="152">
        <v>1435</v>
      </c>
      <c r="E14" s="79" t="s">
        <v>170</v>
      </c>
      <c r="F14" s="79" t="s">
        <v>67</v>
      </c>
      <c r="G14" s="157">
        <v>5341</v>
      </c>
    </row>
    <row r="15" spans="2:7" x14ac:dyDescent="0.2">
      <c r="B15" s="92" t="s">
        <v>397</v>
      </c>
      <c r="C15" s="79">
        <v>2014</v>
      </c>
      <c r="D15" s="152">
        <v>4568</v>
      </c>
      <c r="E15" s="79" t="s">
        <v>170</v>
      </c>
      <c r="F15" s="79" t="s">
        <v>67</v>
      </c>
      <c r="G15" s="157">
        <v>8654</v>
      </c>
    </row>
    <row r="16" spans="2:7" x14ac:dyDescent="0.2">
      <c r="B16" s="87" t="s">
        <v>399</v>
      </c>
      <c r="C16" s="79">
        <v>2013</v>
      </c>
      <c r="D16" s="152">
        <v>5679</v>
      </c>
      <c r="E16" s="79" t="s">
        <v>170</v>
      </c>
      <c r="F16" s="79" t="s">
        <v>67</v>
      </c>
      <c r="G16" s="157">
        <v>9765</v>
      </c>
    </row>
    <row r="17" spans="2:7" x14ac:dyDescent="0.2">
      <c r="B17" s="87" t="s">
        <v>395</v>
      </c>
      <c r="C17" s="79">
        <v>2012</v>
      </c>
      <c r="D17" s="152">
        <v>6780</v>
      </c>
      <c r="E17" s="79" t="s">
        <v>170</v>
      </c>
      <c r="F17" s="79" t="s">
        <v>67</v>
      </c>
      <c r="G17" s="157">
        <v>1876</v>
      </c>
    </row>
    <row r="18" spans="2:7" x14ac:dyDescent="0.2">
      <c r="B18" s="92" t="s">
        <v>396</v>
      </c>
      <c r="C18" s="79">
        <v>2012</v>
      </c>
      <c r="D18" s="152">
        <v>3984</v>
      </c>
      <c r="E18" s="79" t="s">
        <v>400</v>
      </c>
      <c r="F18" s="79" t="s">
        <v>67</v>
      </c>
      <c r="G18" s="157">
        <v>4893</v>
      </c>
    </row>
    <row r="19" spans="2:7" x14ac:dyDescent="0.2">
      <c r="B19" s="92" t="s">
        <v>396</v>
      </c>
      <c r="C19" s="79">
        <v>2013</v>
      </c>
      <c r="D19" s="152">
        <v>3245</v>
      </c>
      <c r="E19" s="79" t="s">
        <v>170</v>
      </c>
      <c r="F19" s="79" t="s">
        <v>68</v>
      </c>
      <c r="G19" s="157">
        <v>5423</v>
      </c>
    </row>
    <row r="20" spans="2:7" x14ac:dyDescent="0.2">
      <c r="B20" s="87" t="s">
        <v>398</v>
      </c>
      <c r="C20" s="79">
        <v>2014</v>
      </c>
      <c r="D20" s="152">
        <v>3486</v>
      </c>
      <c r="E20" s="79" t="s">
        <v>170</v>
      </c>
      <c r="F20" s="79" t="s">
        <v>68</v>
      </c>
      <c r="G20" s="157">
        <v>6843</v>
      </c>
    </row>
    <row r="21" spans="2:7" x14ac:dyDescent="0.2">
      <c r="B21" s="87" t="s">
        <v>394</v>
      </c>
      <c r="C21" s="79">
        <v>2012</v>
      </c>
      <c r="D21" s="152">
        <v>2397</v>
      </c>
      <c r="E21" s="79" t="s">
        <v>170</v>
      </c>
      <c r="F21" s="79" t="s">
        <v>68</v>
      </c>
      <c r="G21" s="157">
        <v>7932</v>
      </c>
    </row>
    <row r="22" spans="2:7" x14ac:dyDescent="0.2">
      <c r="B22" s="87" t="s">
        <v>398</v>
      </c>
      <c r="C22" s="79">
        <v>2013</v>
      </c>
      <c r="D22" s="152">
        <v>3498</v>
      </c>
      <c r="E22" s="79" t="s">
        <v>87</v>
      </c>
      <c r="F22" s="79" t="s">
        <v>68</v>
      </c>
      <c r="G22" s="157">
        <v>8943</v>
      </c>
    </row>
    <row r="23" spans="2:7" x14ac:dyDescent="0.2">
      <c r="B23" s="87" t="s">
        <v>398</v>
      </c>
      <c r="C23" s="79">
        <v>2012</v>
      </c>
      <c r="D23" s="152">
        <v>2389</v>
      </c>
      <c r="E23" s="79" t="s">
        <v>400</v>
      </c>
      <c r="F23" s="79" t="s">
        <v>68</v>
      </c>
      <c r="G23" s="157">
        <v>9832</v>
      </c>
    </row>
    <row r="24" spans="2:7" x14ac:dyDescent="0.2">
      <c r="B24" s="87" t="s">
        <v>395</v>
      </c>
      <c r="C24" s="79">
        <v>2012</v>
      </c>
      <c r="D24" s="152">
        <v>6893</v>
      </c>
      <c r="E24" s="79" t="s">
        <v>405</v>
      </c>
      <c r="F24" s="79" t="s">
        <v>65</v>
      </c>
      <c r="G24" s="157">
        <v>3986</v>
      </c>
    </row>
    <row r="25" spans="2:7" x14ac:dyDescent="0.2">
      <c r="B25" s="93" t="s">
        <v>395</v>
      </c>
      <c r="C25" s="94">
        <v>2012</v>
      </c>
      <c r="D25" s="158">
        <v>4589</v>
      </c>
      <c r="E25" s="94" t="s">
        <v>170</v>
      </c>
      <c r="F25" s="94" t="s">
        <v>68</v>
      </c>
      <c r="G25" s="159">
        <v>9854</v>
      </c>
    </row>
  </sheetData>
  <printOptions gridLines="1" gridLinesSet="0"/>
  <pageMargins left="0.75" right="0.75" top="1" bottom="1" header="0.5" footer="0.5"/>
  <pageSetup orientation="portrait" verticalDpi="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133</vt:i4>
      </vt:variant>
      <vt:variant>
        <vt:lpstr>Named Ranges</vt:lpstr>
      </vt:variant>
      <vt:variant>
        <vt:i4>70</vt:i4>
      </vt:variant>
    </vt:vector>
  </HeadingPairs>
  <TitlesOfParts>
    <vt:vector size="203" baseType="lpstr">
      <vt:lpstr>add icons to qat</vt:lpstr>
      <vt:lpstr>Now Today</vt:lpstr>
      <vt:lpstr>Trace Cell Precedents</vt:lpstr>
      <vt:lpstr>Transpose</vt:lpstr>
      <vt:lpstr>Repeat Days</vt:lpstr>
      <vt:lpstr>Repeat Years</vt:lpstr>
      <vt:lpstr>Repeat Numbers</vt:lpstr>
      <vt:lpstr>Excel Templates</vt:lpstr>
      <vt:lpstr>Duplicates Find in one column</vt:lpstr>
      <vt:lpstr>Duplicates finde in two columns</vt:lpstr>
      <vt:lpstr>Sort duplicates by color</vt:lpstr>
      <vt:lpstr>Find Unique Values</vt:lpstr>
      <vt:lpstr>Remove Duplicates</vt:lpstr>
      <vt:lpstr>upper ..then paste as value</vt:lpstr>
      <vt:lpstr>lower  then paste as value</vt:lpstr>
      <vt:lpstr>proper then paste as value</vt:lpstr>
      <vt:lpstr>Text to columns 1</vt:lpstr>
      <vt:lpstr>concatenate with space</vt:lpstr>
      <vt:lpstr>concatenate no space</vt:lpstr>
      <vt:lpstr>Paste as a value</vt:lpstr>
      <vt:lpstr>Data Entry Form alt+d+o</vt:lpstr>
      <vt:lpstr>Drop down List</vt:lpstr>
      <vt:lpstr>Find the Top 3 or 5 or 10</vt:lpstr>
      <vt:lpstr>Phone Number Auto Format</vt:lpstr>
      <vt:lpstr>Zip code plus four</vt:lpstr>
      <vt:lpstr>social security auto format</vt:lpstr>
      <vt:lpstr>golden rule</vt:lpstr>
      <vt:lpstr>navigational arrows show them</vt:lpstr>
      <vt:lpstr>copy formula dc</vt:lpstr>
      <vt:lpstr>ctrl+d copies above</vt:lpstr>
      <vt:lpstr>TRIM</vt:lpstr>
      <vt:lpstr>multiple lines of text in 1 cel</vt:lpstr>
      <vt:lpstr>copy sheet</vt:lpstr>
      <vt:lpstr>f11 for a chart</vt:lpstr>
      <vt:lpstr>chart same page alt+f1</vt:lpstr>
      <vt:lpstr>yes</vt:lpstr>
      <vt:lpstr>Control Fill Series</vt:lpstr>
      <vt:lpstr>Chart 1 Short</vt:lpstr>
      <vt:lpstr>Non Contig Formulas</vt:lpstr>
      <vt:lpstr>Non Contig Formulas (2)</vt:lpstr>
      <vt:lpstr>Change Non C Cells</vt:lpstr>
      <vt:lpstr>Non Contiguous Cells</vt:lpstr>
      <vt:lpstr>Control Enter Same Cell</vt:lpstr>
      <vt:lpstr>Format Painter</vt:lpstr>
      <vt:lpstr>Zoom To Selection</vt:lpstr>
      <vt:lpstr>View Full Screen</vt:lpstr>
      <vt:lpstr>Show Hide Ribbon</vt:lpstr>
      <vt:lpstr>Undo Redo</vt:lpstr>
      <vt:lpstr>Print Preview</vt:lpstr>
      <vt:lpstr>Show Not Show</vt:lpstr>
      <vt:lpstr>Today Is</vt:lpstr>
      <vt:lpstr>Large Copy formula dc</vt:lpstr>
      <vt:lpstr>Home End</vt:lpstr>
      <vt:lpstr>Mouse Wheel</vt:lpstr>
      <vt:lpstr>Show Formulas</vt:lpstr>
      <vt:lpstr>Auto Resize rows </vt:lpstr>
      <vt:lpstr>Manual Resize rows same size</vt:lpstr>
      <vt:lpstr>Show Hidden Rows</vt:lpstr>
      <vt:lpstr>Show Hidden Columns</vt:lpstr>
      <vt:lpstr>Auto Resize multiple column</vt:lpstr>
      <vt:lpstr>Manual Resize columns Same Size</vt:lpstr>
      <vt:lpstr>France</vt:lpstr>
      <vt:lpstr>Basic Spreadsheet</vt:lpstr>
      <vt:lpstr>Italy</vt:lpstr>
      <vt:lpstr>Germany</vt:lpstr>
      <vt:lpstr>Example Network Days</vt:lpstr>
      <vt:lpstr>Days Between Two Dates</vt:lpstr>
      <vt:lpstr>Months Between Two Dates sm yr</vt:lpstr>
      <vt:lpstr>Workdays Between Two Dates</vt:lpstr>
      <vt:lpstr>Anything over 30 days in Red</vt:lpstr>
      <vt:lpstr>Running Balance</vt:lpstr>
      <vt:lpstr>AND Function</vt:lpstr>
      <vt:lpstr>IF Formula</vt:lpstr>
      <vt:lpstr>copy and paste a formula</vt:lpstr>
      <vt:lpstr>AND Formula</vt:lpstr>
      <vt:lpstr>Copy a tab or sheet</vt:lpstr>
      <vt:lpstr>OR Function</vt:lpstr>
      <vt:lpstr>Validation Running Total</vt:lpstr>
      <vt:lpstr>Budget Validation</vt:lpstr>
      <vt:lpstr>Sheet3</vt:lpstr>
      <vt:lpstr>Sheet2</vt:lpstr>
      <vt:lpstr>7calc</vt:lpstr>
      <vt:lpstr>change default chart type</vt:lpstr>
      <vt:lpstr>8calc</vt:lpstr>
      <vt:lpstr>Sheet1</vt:lpstr>
      <vt:lpstr>10 Analyze</vt:lpstr>
      <vt:lpstr>Decimal add remove</vt:lpstr>
      <vt:lpstr>Watch window</vt:lpstr>
      <vt:lpstr>ALT+=</vt:lpstr>
      <vt:lpstr>Protect Cell</vt:lpstr>
      <vt:lpstr>Adjust All Rows at same time</vt:lpstr>
      <vt:lpstr>Widen All Columns same time</vt:lpstr>
      <vt:lpstr>5calc Q1-2</vt:lpstr>
      <vt:lpstr>5calc Q3-4</vt:lpstr>
      <vt:lpstr>5calc Total</vt:lpstr>
      <vt:lpstr>2 analyze</vt:lpstr>
      <vt:lpstr>CF-TEXT</vt:lpstr>
      <vt:lpstr>CF-NUMBERS</vt:lpstr>
      <vt:lpstr>top 2 or 4 3</vt:lpstr>
      <vt:lpstr>3 analyze</vt:lpstr>
      <vt:lpstr>4 Calc</vt:lpstr>
      <vt:lpstr>move a chart to the same page</vt:lpstr>
      <vt:lpstr>COPY A SHEEET THIS ONE</vt:lpstr>
      <vt:lpstr>alt+f1 chart same page</vt:lpstr>
      <vt:lpstr>Absolute Cell Reference</vt:lpstr>
      <vt:lpstr>Basis Spreadsheet</vt:lpstr>
      <vt:lpstr>Trace Dependents</vt:lpstr>
      <vt:lpstr>Autoformat</vt:lpstr>
      <vt:lpstr>Group and Structure Data</vt:lpstr>
      <vt:lpstr>Auto Filter Subtotal</vt:lpstr>
      <vt:lpstr>Bad Average</vt:lpstr>
      <vt:lpstr>Insert Page Break</vt:lpstr>
      <vt:lpstr>Merge and Center</vt:lpstr>
      <vt:lpstr>Min Max Average</vt:lpstr>
      <vt:lpstr>Now Today 30 days from now</vt:lpstr>
      <vt:lpstr>Part time hours</vt:lpstr>
      <vt:lpstr>MPF-January</vt:lpstr>
      <vt:lpstr>MPF-February</vt:lpstr>
      <vt:lpstr>MPF-March</vt:lpstr>
      <vt:lpstr>MPF-THREE MONTH TOTAL</vt:lpstr>
      <vt:lpstr>Merge and Wrap</vt:lpstr>
      <vt:lpstr>Formula-Addition 1</vt:lpstr>
      <vt:lpstr>Formula - Addition 2</vt:lpstr>
      <vt:lpstr>Formula - Addition Complex</vt:lpstr>
      <vt:lpstr>Forumla - Division</vt:lpstr>
      <vt:lpstr>Formula - Multiplication</vt:lpstr>
      <vt:lpstr>Formula - Subtraction</vt:lpstr>
      <vt:lpstr>Repeat Column on each Page</vt:lpstr>
      <vt:lpstr>Repeat row on each page</vt:lpstr>
      <vt:lpstr>Scenario Manager</vt:lpstr>
      <vt:lpstr>Sum if Count if Average if</vt:lpstr>
      <vt:lpstr>Sum ifs Count ifs Average ifs</vt:lpstr>
      <vt:lpstr>Validation</vt:lpstr>
      <vt:lpstr>'10 Analyze'!Criteria</vt:lpstr>
      <vt:lpstr>'Adjust All Rows at same time'!Criteria</vt:lpstr>
      <vt:lpstr>'ALT+='!Criteria</vt:lpstr>
      <vt:lpstr>'Auto Filter Subtotal'!Criteria</vt:lpstr>
      <vt:lpstr>'Auto Resize multiple column'!Criteria</vt:lpstr>
      <vt:lpstr>'Auto Resize rows '!Criteria</vt:lpstr>
      <vt:lpstr>'Chart 1 Short'!Criteria</vt:lpstr>
      <vt:lpstr>'Control Enter Same Cell'!Criteria</vt:lpstr>
      <vt:lpstr>'copy formula dc'!Criteria</vt:lpstr>
      <vt:lpstr>'ctrl+d copies above'!Criteria</vt:lpstr>
      <vt:lpstr>'Decimal add remove'!Criteria</vt:lpstr>
      <vt:lpstr>'Find the Top 3 or 5 or 10'!Criteria</vt:lpstr>
      <vt:lpstr>'Format Painter'!Criteria</vt:lpstr>
      <vt:lpstr>'Home End'!Criteria</vt:lpstr>
      <vt:lpstr>'Large Copy formula dc'!Criteria</vt:lpstr>
      <vt:lpstr>'Manual Resize columns Same Size'!Criteria</vt:lpstr>
      <vt:lpstr>'Manual Resize rows same size'!Criteria</vt:lpstr>
      <vt:lpstr>'Mouse Wheel'!Criteria</vt:lpstr>
      <vt:lpstr>'Now Today'!Criteria</vt:lpstr>
      <vt:lpstr>'Print Preview'!Criteria</vt:lpstr>
      <vt:lpstr>'Protect Cell'!Criteria</vt:lpstr>
      <vt:lpstr>'Repeat row on each page'!Criteria</vt:lpstr>
      <vt:lpstr>'Show Formulas'!Criteria</vt:lpstr>
      <vt:lpstr>'Show Hidden Columns'!Criteria</vt:lpstr>
      <vt:lpstr>'Show Hidden Rows'!Criteria</vt:lpstr>
      <vt:lpstr>'Show Hide Ribbon'!Criteria</vt:lpstr>
      <vt:lpstr>'Show Not Show'!Criteria</vt:lpstr>
      <vt:lpstr>'Today Is'!Criteria</vt:lpstr>
      <vt:lpstr>'Undo Redo'!Criteria</vt:lpstr>
      <vt:lpstr>'View Full Screen'!Criteria</vt:lpstr>
      <vt:lpstr>'Watch window'!Criteria</vt:lpstr>
      <vt:lpstr>'Widen All Columns same time'!Criteria</vt:lpstr>
      <vt:lpstr>'Zoom To Selection'!Criteria</vt:lpstr>
      <vt:lpstr>'10 Analyze'!Extract</vt:lpstr>
      <vt:lpstr>'Adjust All Rows at same time'!Extract</vt:lpstr>
      <vt:lpstr>'ALT+='!Extract</vt:lpstr>
      <vt:lpstr>'Auto Filter Subtotal'!Extract</vt:lpstr>
      <vt:lpstr>'Auto Resize multiple column'!Extract</vt:lpstr>
      <vt:lpstr>'Auto Resize rows '!Extract</vt:lpstr>
      <vt:lpstr>'Chart 1 Short'!Extract</vt:lpstr>
      <vt:lpstr>'Control Enter Same Cell'!Extract</vt:lpstr>
      <vt:lpstr>'copy formula dc'!Extract</vt:lpstr>
      <vt:lpstr>'ctrl+d copies above'!Extract</vt:lpstr>
      <vt:lpstr>'Find the Top 3 or 5 or 10'!Extract</vt:lpstr>
      <vt:lpstr>'Format Painter'!Extract</vt:lpstr>
      <vt:lpstr>'Home End'!Extract</vt:lpstr>
      <vt:lpstr>'Large Copy formula dc'!Extract</vt:lpstr>
      <vt:lpstr>'Manual Resize columns Same Size'!Extract</vt:lpstr>
      <vt:lpstr>'Manual Resize rows same size'!Extract</vt:lpstr>
      <vt:lpstr>'Mouse Wheel'!Extract</vt:lpstr>
      <vt:lpstr>'Now Today'!Extract</vt:lpstr>
      <vt:lpstr>'Print Preview'!Extract</vt:lpstr>
      <vt:lpstr>'Protect Cell'!Extract</vt:lpstr>
      <vt:lpstr>'Repeat row on each page'!Extract</vt:lpstr>
      <vt:lpstr>'Show Formulas'!Extract</vt:lpstr>
      <vt:lpstr>'Show Hidden Columns'!Extract</vt:lpstr>
      <vt:lpstr>'Show Hidden Rows'!Extract</vt:lpstr>
      <vt:lpstr>'Show Hide Ribbon'!Extract</vt:lpstr>
      <vt:lpstr>'Show Not Show'!Extract</vt:lpstr>
      <vt:lpstr>'Today Is'!Extract</vt:lpstr>
      <vt:lpstr>'Undo Redo'!Extract</vt:lpstr>
      <vt:lpstr>'View Full Screen'!Extract</vt:lpstr>
      <vt:lpstr>'Watch window'!Extract</vt:lpstr>
      <vt:lpstr>'Widen All Columns same time'!Extract</vt:lpstr>
      <vt:lpstr>'Zoom To Selection'!Extract</vt:lpstr>
      <vt:lpstr>'Sum ifs Count ifs Average ifs'!Lbs</vt:lpstr>
      <vt:lpstr>Lbs</vt:lpstr>
      <vt:lpstr>'Sum ifs Count ifs Average ifs'!Price</vt:lpstr>
      <vt:lpstr>Price</vt:lpstr>
      <vt:lpstr>'Example Network Days'!Print_Titles</vt:lpstr>
    </vt:vector>
  </TitlesOfParts>
  <Company>TimOwens.Com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Owens</dc:creator>
  <cp:lastModifiedBy>TO</cp:lastModifiedBy>
  <cp:lastPrinted>2011-12-13T15:52:47Z</cp:lastPrinted>
  <dcterms:created xsi:type="dcterms:W3CDTF">2004-09-28T01:06:31Z</dcterms:created>
  <dcterms:modified xsi:type="dcterms:W3CDTF">2016-07-21T16:15:16Z</dcterms:modified>
</cp:coreProperties>
</file>